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Foglio1" sheetId="1" r:id="rId1"/>
  </sheets>
  <definedNames>
    <definedName name="_xlnm.Print_Area">'Foglio1'!$A$1:$T$23</definedName>
  </definedNames>
  <calcPr fullCalcOnLoad="1"/>
</workbook>
</file>

<file path=xl/sharedStrings.xml><?xml version="1.0" encoding="utf-8"?>
<sst xmlns="http://schemas.openxmlformats.org/spreadsheetml/2006/main" count="61" uniqueCount="51">
  <si>
    <t>COSTI</t>
  </si>
  <si>
    <t>QUALIFICA</t>
  </si>
  <si>
    <t>CAPITOLO STIPENDI</t>
  </si>
  <si>
    <t>INDENN.RESP.</t>
  </si>
  <si>
    <t>ASSEGNI NUCLE FAMILIARE</t>
  </si>
  <si>
    <t>CAPITOLO ONERI</t>
  </si>
  <si>
    <t>ONERI  PREVID. 23,80+2,88</t>
  </si>
  <si>
    <t>I.N.A.I.L. impiegati</t>
  </si>
  <si>
    <t xml:space="preserve">TOTALE ONERI </t>
  </si>
  <si>
    <t>CAPITOLO      IRAP</t>
  </si>
  <si>
    <t>I.R.A.P.</t>
  </si>
  <si>
    <t>ALIQUOTE CONTRIBUTIVE</t>
  </si>
  <si>
    <t>1021/10</t>
  </si>
  <si>
    <t>1022/10</t>
  </si>
  <si>
    <t>1025/10</t>
  </si>
  <si>
    <t>1082/15</t>
  </si>
  <si>
    <t>TOTALE</t>
  </si>
  <si>
    <t>1262/15</t>
  </si>
  <si>
    <t>totale</t>
  </si>
  <si>
    <t xml:space="preserve">COMPARTO </t>
  </si>
  <si>
    <t>VIGILANZA</t>
  </si>
  <si>
    <t>ANZIANITA'</t>
  </si>
  <si>
    <t>TREDICESIMA</t>
  </si>
  <si>
    <t>ELEMENTO PEREQUATIVO</t>
  </si>
  <si>
    <t>TOTALE COMPETENZE</t>
  </si>
  <si>
    <t>STRAORDINARIO</t>
  </si>
  <si>
    <t>BUONI PASTO</t>
  </si>
  <si>
    <t>STIPENDI LORDI COSTI 31.07.2009</t>
  </si>
  <si>
    <t>D1</t>
  </si>
  <si>
    <t>B3</t>
  </si>
  <si>
    <t>C1</t>
  </si>
  <si>
    <t>PT 55,56</t>
  </si>
  <si>
    <t>SPESE SEGRETARIO A SCAVALCO</t>
  </si>
  <si>
    <t>CONVENZIONE CON ALTRI ENTI</t>
  </si>
  <si>
    <t xml:space="preserve">TOTALE SPESE RILEVANTI </t>
  </si>
  <si>
    <t>LIMITE 2011/2013 ART.1 c 557 L.296/20016</t>
  </si>
  <si>
    <t>COSTO LIMITE LAVORO FLESSIBILE</t>
  </si>
  <si>
    <t>PT 50</t>
  </si>
  <si>
    <t>FONDO DECENTRATO 27.260,26-4156,52=23.103,74 (*)</t>
  </si>
  <si>
    <t>RETRIBUZIONE P.O. - INDENNITA' RISULTATO (*)</t>
  </si>
  <si>
    <t>(*) LIMITE DEL FONDO 2016</t>
  </si>
  <si>
    <t>ex madd</t>
  </si>
  <si>
    <t>Eugenia</t>
  </si>
  <si>
    <t>M.Adelaide</t>
  </si>
  <si>
    <t>Monica</t>
  </si>
  <si>
    <t>Filomena</t>
  </si>
  <si>
    <t>Cristian</t>
  </si>
  <si>
    <t>Vigile</t>
  </si>
  <si>
    <t>arch</t>
  </si>
  <si>
    <t>ragion.</t>
  </si>
  <si>
    <t>geometra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</si>
</sst>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NumberFormat="1" applyFont="1" applyFill="1" applyBorder="1" applyAlignment="1" applyProtection="1">
      <alignment horizontal="centerContinuous" vertic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Continuous" vertical="center"/>
      <protection locked="0"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horizontal="centerContinuous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0" fillId="0" borderId="15" xfId="0" applyNumberFormat="1" applyFont="1" applyFill="1" applyBorder="1" applyAlignment="1" applyProtection="1">
      <alignment horizontal="right" vertical="center"/>
      <protection locked="0"/>
    </xf>
    <xf numFmtId="4" fontId="0" fillId="0" borderId="15" xfId="0" applyNumberFormat="1" applyFont="1" applyFill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NumberFormat="1" applyFont="1" applyFill="1" applyBorder="1" applyAlignment="1" applyProtection="1">
      <alignment horizontal="centerContinuous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10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0" fillId="0" borderId="19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0" fontId="1" fillId="0" borderId="20" xfId="0" applyNumberFormat="1" applyFont="1" applyFill="1" applyBorder="1" applyAlignment="1" applyProtection="1">
      <alignment horizontal="centerContinuous" vertical="center"/>
      <protection locked="0"/>
    </xf>
    <xf numFmtId="0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10" fontId="1" fillId="0" borderId="10" xfId="0" applyNumberFormat="1" applyFont="1" applyFill="1" applyBorder="1" applyAlignment="1" applyProtection="1">
      <alignment horizontal="center" vertical="center"/>
      <protection locked="0"/>
    </xf>
    <xf numFmtId="1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6" xfId="0" applyNumberFormat="1" applyFont="1" applyFill="1" applyBorder="1" applyAlignment="1" applyProtection="1">
      <alignment/>
      <protection locked="0"/>
    </xf>
    <xf numFmtId="4" fontId="0" fillId="33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 applyProtection="1">
      <alignment horizontal="centerContinuous" vertical="center"/>
      <protection locked="0"/>
    </xf>
    <xf numFmtId="0" fontId="1" fillId="0" borderId="10" xfId="0" applyNumberFormat="1" applyFont="1" applyFill="1" applyBorder="1" applyAlignment="1" applyProtection="1">
      <alignment horizontal="centerContinuous" vertical="center"/>
      <protection locked="0"/>
    </xf>
    <xf numFmtId="0" fontId="0" fillId="0" borderId="10" xfId="0" applyNumberFormat="1" applyFont="1" applyFill="1" applyBorder="1" applyAlignment="1" applyProtection="1">
      <alignment horizontal="centerContinuous" vertical="center"/>
      <protection locked="0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0" fontId="1" fillId="0" borderId="19" xfId="0" applyNumberFormat="1" applyFont="1" applyFill="1" applyBorder="1" applyAlignment="1" applyProtection="1">
      <alignment horizontal="centerContinuous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1" fillId="0" borderId="17" xfId="0" applyNumberFormat="1" applyFont="1" applyFill="1" applyBorder="1" applyAlignment="1" applyProtection="1">
      <alignment horizontal="centerContinuous" vertical="center"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73" fontId="0" fillId="0" borderId="0" xfId="43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173" fontId="1" fillId="0" borderId="10" xfId="43" applyFont="1" applyFill="1" applyBorder="1" applyAlignment="1" applyProtection="1">
      <alignment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73" fontId="0" fillId="0" borderId="0" xfId="43" applyFont="1" applyFill="1" applyBorder="1" applyAlignment="1" applyProtection="1">
      <alignment/>
      <protection locked="0"/>
    </xf>
    <xf numFmtId="173" fontId="1" fillId="0" borderId="0" xfId="43" applyFont="1" applyFill="1" applyBorder="1" applyAlignment="1" applyProtection="1">
      <alignment/>
      <protection locked="0"/>
    </xf>
    <xf numFmtId="173" fontId="0" fillId="0" borderId="0" xfId="43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33" borderId="20" xfId="0" applyNumberFormat="1" applyFont="1" applyFill="1" applyBorder="1" applyAlignment="1" applyProtection="1">
      <alignment horizontal="center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4" fontId="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4" xfId="0" applyNumberFormat="1" applyFont="1" applyFill="1" applyBorder="1" applyAlignment="1" applyProtection="1">
      <alignment horizontal="right" vertical="center"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0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NumberFormat="1" applyFont="1" applyFill="1" applyBorder="1" applyAlignment="1" applyProtection="1">
      <alignment horizontal="left" vertical="center"/>
      <protection locked="0"/>
    </xf>
    <xf numFmtId="0" fontId="1" fillId="0" borderId="20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173" fontId="1" fillId="0" borderId="10" xfId="43" applyFont="1" applyFill="1" applyBorder="1" applyAlignment="1" applyProtection="1">
      <alignment/>
      <protection locked="0"/>
    </xf>
    <xf numFmtId="0" fontId="1" fillId="0" borderId="17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1" fillId="0" borderId="22" xfId="0" applyNumberFormat="1" applyFont="1" applyFill="1" applyBorder="1" applyAlignment="1" applyProtection="1">
      <alignment/>
      <protection locked="0"/>
    </xf>
    <xf numFmtId="173" fontId="0" fillId="0" borderId="10" xfId="43" applyFont="1" applyFill="1" applyBorder="1" applyAlignment="1" applyProtection="1">
      <alignment/>
      <protection locked="0"/>
    </xf>
    <xf numFmtId="4" fontId="1" fillId="0" borderId="14" xfId="0" applyNumberFormat="1" applyFont="1" applyFill="1" applyBorder="1" applyAlignment="1" applyProtection="1">
      <alignment horizontal="right" vertic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NumberFormat="1" applyFont="1" applyFill="1" applyBorder="1" applyAlignment="1" applyProtection="1">
      <alignment/>
      <protection locked="0"/>
    </xf>
    <xf numFmtId="173" fontId="0" fillId="34" borderId="0" xfId="43" applyFont="1" applyFill="1" applyBorder="1" applyAlignment="1" applyProtection="1">
      <alignment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173" fontId="1" fillId="0" borderId="10" xfId="43" applyFont="1" applyFill="1" applyBorder="1" applyAlignment="1" applyProtection="1">
      <alignment horizontal="right"/>
      <protection locked="0"/>
    </xf>
    <xf numFmtId="0" fontId="1" fillId="0" borderId="19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4" fontId="1" fillId="0" borderId="22" xfId="0" applyNumberFormat="1" applyFont="1" applyFill="1" applyBorder="1" applyAlignment="1" applyProtection="1">
      <alignment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173" fontId="0" fillId="0" borderId="10" xfId="43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4" fontId="1" fillId="35" borderId="0" xfId="0" applyNumberFormat="1" applyFont="1" applyFill="1" applyBorder="1" applyAlignment="1" applyProtection="1">
      <alignment horizontal="right" vertical="center"/>
      <protection locked="0"/>
    </xf>
    <xf numFmtId="0" fontId="0" fillId="35" borderId="10" xfId="0" applyNumberFormat="1" applyFont="1" applyFill="1" applyBorder="1" applyAlignment="1" applyProtection="1">
      <alignment/>
      <protection locked="0"/>
    </xf>
    <xf numFmtId="4" fontId="0" fillId="35" borderId="10" xfId="0" applyNumberFormat="1" applyFont="1" applyFill="1" applyBorder="1" applyAlignment="1" applyProtection="1">
      <alignment horizontal="left" vertical="center"/>
      <protection locked="0"/>
    </xf>
    <xf numFmtId="4" fontId="1" fillId="35" borderId="10" xfId="0" applyNumberFormat="1" applyFont="1" applyFill="1" applyBorder="1" applyAlignment="1" applyProtection="1">
      <alignment horizontal="right" vertical="center"/>
      <protection locked="0"/>
    </xf>
    <xf numFmtId="0" fontId="0" fillId="35" borderId="10" xfId="0" applyNumberFormat="1" applyFont="1" applyFill="1" applyBorder="1" applyAlignment="1" applyProtection="1">
      <alignment/>
      <protection locked="0"/>
    </xf>
    <xf numFmtId="4" fontId="0" fillId="35" borderId="10" xfId="0" applyNumberFormat="1" applyFont="1" applyFill="1" applyBorder="1" applyAlignment="1" applyProtection="1">
      <alignment horizontal="right" vertical="center"/>
      <protection locked="0"/>
    </xf>
    <xf numFmtId="0" fontId="0" fillId="35" borderId="1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workbookViewId="0" topLeftCell="A1">
      <selection activeCell="F12" sqref="F12"/>
    </sheetView>
  </sheetViews>
  <sheetFormatPr defaultColWidth="1.7109375" defaultRowHeight="12.75"/>
  <cols>
    <col min="1" max="1" width="0.2890625" style="1" customWidth="1"/>
    <col min="2" max="2" width="12.00390625" style="1" hidden="1" customWidth="1"/>
    <col min="3" max="3" width="5.00390625" style="1" customWidth="1"/>
    <col min="4" max="4" width="8.421875" style="1" bestFit="1" customWidth="1"/>
    <col min="5" max="5" width="12.00390625" style="1" customWidth="1"/>
    <col min="6" max="6" width="8.140625" style="1" customWidth="1"/>
    <col min="7" max="7" width="8.140625" style="1" bestFit="1" customWidth="1"/>
    <col min="8" max="8" width="10.28125" style="1" bestFit="1" customWidth="1"/>
    <col min="9" max="9" width="9.00390625" style="1" customWidth="1"/>
    <col min="10" max="10" width="2.421875" style="1" customWidth="1"/>
    <col min="11" max="12" width="9.00390625" style="1" customWidth="1"/>
    <col min="13" max="13" width="11.28125" style="1" customWidth="1"/>
    <col min="14" max="14" width="7.8515625" style="1" customWidth="1"/>
    <col min="15" max="15" width="7.140625" style="1" customWidth="1"/>
    <col min="16" max="16" width="12.00390625" style="1" customWidth="1"/>
    <col min="17" max="17" width="8.140625" style="1" customWidth="1"/>
    <col min="18" max="18" width="12.00390625" style="1" customWidth="1"/>
    <col min="19" max="19" width="7.00390625" style="1" customWidth="1"/>
    <col min="20" max="20" width="10.140625" style="1" customWidth="1"/>
    <col min="21" max="21" width="12.28125" style="1" customWidth="1"/>
    <col min="22" max="16384" width="1.7109375" style="1" customWidth="1"/>
  </cols>
  <sheetData>
    <row r="1" spans="1:21" ht="31.5" customHeight="1">
      <c r="A1" s="12"/>
      <c r="B1" s="10"/>
      <c r="C1" s="10"/>
      <c r="D1" s="10" t="s">
        <v>0</v>
      </c>
      <c r="E1" s="14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4"/>
      <c r="U1" s="35"/>
    </row>
    <row r="2" spans="1:21" ht="40.5" customHeight="1">
      <c r="A2" s="20"/>
      <c r="B2" s="20"/>
      <c r="C2" s="21" t="s">
        <v>1</v>
      </c>
      <c r="D2" s="22" t="s">
        <v>2</v>
      </c>
      <c r="E2" s="21" t="s">
        <v>27</v>
      </c>
      <c r="F2" s="64" t="s">
        <v>19</v>
      </c>
      <c r="G2" s="64" t="s">
        <v>23</v>
      </c>
      <c r="H2" s="23" t="s">
        <v>3</v>
      </c>
      <c r="I2" s="63" t="s">
        <v>20</v>
      </c>
      <c r="J2" s="64"/>
      <c r="K2" s="22" t="s">
        <v>21</v>
      </c>
      <c r="L2" s="63" t="s">
        <v>22</v>
      </c>
      <c r="M2" s="63" t="s">
        <v>24</v>
      </c>
      <c r="N2" s="22" t="s">
        <v>4</v>
      </c>
      <c r="O2" s="22" t="s">
        <v>5</v>
      </c>
      <c r="P2" s="21" t="s">
        <v>6</v>
      </c>
      <c r="Q2" s="24" t="s">
        <v>7</v>
      </c>
      <c r="R2" s="21" t="s">
        <v>8</v>
      </c>
      <c r="S2" s="22" t="s">
        <v>9</v>
      </c>
      <c r="T2" s="24" t="s">
        <v>10</v>
      </c>
      <c r="U2" s="74" t="s">
        <v>18</v>
      </c>
    </row>
    <row r="3" spans="1:21" ht="19.5" customHeight="1">
      <c r="A3" s="19" t="s">
        <v>11</v>
      </c>
      <c r="B3" s="32"/>
      <c r="C3" s="32"/>
      <c r="D3" s="32"/>
      <c r="E3" s="33"/>
      <c r="F3" s="33"/>
      <c r="G3" s="33"/>
      <c r="H3" s="34"/>
      <c r="I3" s="32"/>
      <c r="J3" s="32"/>
      <c r="K3" s="32"/>
      <c r="L3" s="32"/>
      <c r="M3" s="32"/>
      <c r="N3" s="32"/>
      <c r="O3" s="32"/>
      <c r="P3" s="36">
        <v>0.2668</v>
      </c>
      <c r="Q3" s="26">
        <v>0.005</v>
      </c>
      <c r="R3" s="37">
        <v>0.026</v>
      </c>
      <c r="S3" s="38"/>
      <c r="T3" s="26">
        <v>0.085</v>
      </c>
      <c r="U3" s="35"/>
    </row>
    <row r="4" spans="1:21" ht="3.75" customHeight="1">
      <c r="A4" s="13"/>
      <c r="B4" s="8"/>
      <c r="C4" s="4"/>
      <c r="D4" s="4"/>
      <c r="E4" s="3"/>
      <c r="F4" s="3"/>
      <c r="G4" s="3"/>
      <c r="H4" s="111"/>
      <c r="I4" s="7"/>
      <c r="J4" s="7"/>
      <c r="K4" s="7"/>
      <c r="L4" s="7"/>
      <c r="M4" s="3"/>
      <c r="N4" s="3"/>
      <c r="O4" s="5"/>
      <c r="P4" s="48"/>
      <c r="Q4" s="3"/>
      <c r="R4" s="3"/>
      <c r="S4" s="5"/>
      <c r="T4" s="15"/>
      <c r="U4" s="35"/>
    </row>
    <row r="5" spans="1:21" ht="1.5" customHeight="1">
      <c r="A5" s="27"/>
      <c r="B5" s="27"/>
      <c r="C5" s="25"/>
      <c r="D5" s="25"/>
      <c r="E5" s="9"/>
      <c r="F5" s="9"/>
      <c r="G5" s="9"/>
      <c r="H5" s="112"/>
      <c r="I5" s="31"/>
      <c r="J5" s="31"/>
      <c r="K5" s="31"/>
      <c r="L5" s="31"/>
      <c r="M5" s="9"/>
      <c r="N5" s="9"/>
      <c r="O5" s="35"/>
      <c r="P5" s="9"/>
      <c r="Q5" s="31"/>
      <c r="R5" s="9"/>
      <c r="S5" s="35"/>
      <c r="T5" s="16"/>
      <c r="U5" s="35"/>
    </row>
    <row r="6" spans="1:21" ht="19.5" customHeight="1">
      <c r="A6" s="27"/>
      <c r="B6" s="62"/>
      <c r="C6" s="58" t="s">
        <v>28</v>
      </c>
      <c r="D6" s="39">
        <v>100</v>
      </c>
      <c r="E6" s="9">
        <v>21166.71</v>
      </c>
      <c r="F6" s="9">
        <v>622.8</v>
      </c>
      <c r="G6" s="9"/>
      <c r="H6" s="113" t="s">
        <v>49</v>
      </c>
      <c r="I6" s="42"/>
      <c r="J6" s="42"/>
      <c r="K6" s="42"/>
      <c r="L6" s="42">
        <f>E6/12</f>
        <v>1763.8925</v>
      </c>
      <c r="M6" s="9">
        <f>SUM(E6:L6)</f>
        <v>23553.402499999997</v>
      </c>
      <c r="N6" s="9"/>
      <c r="O6" s="39"/>
      <c r="P6" s="9">
        <f>(M6)*P3</f>
        <v>6284.047786999999</v>
      </c>
      <c r="Q6" s="9">
        <f>(M6)*Q3</f>
        <v>117.76701249999998</v>
      </c>
      <c r="R6" s="9">
        <f>+P6+Q6</f>
        <v>6401.814799499999</v>
      </c>
      <c r="S6" s="39"/>
      <c r="T6" s="30">
        <f>(M6)*T3</f>
        <v>2002.0392124999998</v>
      </c>
      <c r="U6" s="31">
        <f>M6+N6+R6+T6</f>
        <v>31957.256511999996</v>
      </c>
    </row>
    <row r="7" spans="1:21" ht="31.5" customHeight="1">
      <c r="A7" s="52"/>
      <c r="B7" s="51"/>
      <c r="C7" s="51"/>
      <c r="D7" s="46" t="s">
        <v>12</v>
      </c>
      <c r="E7" s="28">
        <f>+E6</f>
        <v>21166.71</v>
      </c>
      <c r="F7" s="28">
        <f>SUM(F6)</f>
        <v>622.8</v>
      </c>
      <c r="G7" s="28">
        <f>SUM(G6)</f>
        <v>0</v>
      </c>
      <c r="H7" s="114"/>
      <c r="I7" s="45"/>
      <c r="J7" s="45"/>
      <c r="K7" s="45"/>
      <c r="L7" s="28">
        <f>+L6</f>
        <v>1763.8925</v>
      </c>
      <c r="M7" s="28">
        <f>+M6</f>
        <v>23553.402499999997</v>
      </c>
      <c r="N7" s="28"/>
      <c r="O7" s="40" t="s">
        <v>13</v>
      </c>
      <c r="P7" s="28">
        <f>+P6</f>
        <v>6284.047786999999</v>
      </c>
      <c r="Q7" s="28">
        <f>+Q6</f>
        <v>117.76701249999998</v>
      </c>
      <c r="R7" s="28">
        <f>+R6</f>
        <v>6401.814799499999</v>
      </c>
      <c r="S7" s="40" t="s">
        <v>14</v>
      </c>
      <c r="T7" s="18">
        <f>+T6</f>
        <v>2002.0392124999998</v>
      </c>
      <c r="U7" s="31">
        <f>M6+N6+R6+T6</f>
        <v>31957.256511999996</v>
      </c>
    </row>
    <row r="8" spans="1:21" ht="1.5" customHeight="1">
      <c r="A8" s="35"/>
      <c r="B8" s="53"/>
      <c r="C8" s="35"/>
      <c r="D8" s="35"/>
      <c r="E8" s="31"/>
      <c r="F8" s="31"/>
      <c r="G8" s="31"/>
      <c r="H8" s="112"/>
      <c r="I8" s="31"/>
      <c r="J8" s="31"/>
      <c r="K8" s="31"/>
      <c r="L8" s="31"/>
      <c r="M8" s="31"/>
      <c r="N8" s="31"/>
      <c r="O8" s="35"/>
      <c r="P8" s="31"/>
      <c r="Q8" s="31"/>
      <c r="R8" s="31"/>
      <c r="S8" s="35"/>
      <c r="T8" s="17"/>
      <c r="U8" s="35"/>
    </row>
    <row r="9" spans="1:21" ht="19.5" customHeight="1">
      <c r="A9" s="27"/>
      <c r="B9" s="27"/>
      <c r="C9" s="109" t="s">
        <v>30</v>
      </c>
      <c r="D9" s="110" t="s">
        <v>31</v>
      </c>
      <c r="E9" s="73">
        <v>10808.73</v>
      </c>
      <c r="F9" s="9">
        <v>305.36</v>
      </c>
      <c r="G9" s="9"/>
      <c r="H9" s="115" t="s">
        <v>41</v>
      </c>
      <c r="I9" s="42"/>
      <c r="J9" s="42"/>
      <c r="K9" s="42"/>
      <c r="L9" s="42">
        <f>E9/12</f>
        <v>900.7275</v>
      </c>
      <c r="M9" s="9">
        <f>SUM(E9:L9)</f>
        <v>12014.817500000001</v>
      </c>
      <c r="N9" s="9"/>
      <c r="O9" s="39"/>
      <c r="P9" s="9">
        <f>(M9)*P3</f>
        <v>3205.553309</v>
      </c>
      <c r="Q9" s="9">
        <f>(M9)*Q3</f>
        <v>60.074087500000005</v>
      </c>
      <c r="R9" s="9">
        <f>+P9+Q9</f>
        <v>3265.6273965</v>
      </c>
      <c r="S9" s="39"/>
      <c r="T9" s="30">
        <f>(M9)*T3</f>
        <v>1021.2594875000002</v>
      </c>
      <c r="U9" s="31">
        <f>M9+N9+R9+T9</f>
        <v>16301.704384</v>
      </c>
    </row>
    <row r="10" spans="1:21" ht="19.5" customHeight="1">
      <c r="A10" s="56"/>
      <c r="B10" s="56"/>
      <c r="C10" s="65" t="s">
        <v>30</v>
      </c>
      <c r="D10" s="67">
        <v>100</v>
      </c>
      <c r="E10" s="73">
        <v>19454.15</v>
      </c>
      <c r="F10" s="9">
        <v>549.6</v>
      </c>
      <c r="G10" s="9"/>
      <c r="H10" s="115" t="s">
        <v>42</v>
      </c>
      <c r="I10" s="42"/>
      <c r="J10" s="42"/>
      <c r="K10" s="42"/>
      <c r="L10" s="42">
        <f>E10/12</f>
        <v>1621.1791666666668</v>
      </c>
      <c r="M10" s="9">
        <f>SUM(E10:L10)</f>
        <v>21624.92916666667</v>
      </c>
      <c r="N10" s="9"/>
      <c r="O10" s="39"/>
      <c r="P10" s="9">
        <f>(M10)*P3</f>
        <v>5769.5311016666665</v>
      </c>
      <c r="Q10" s="9">
        <f>(M10)*Q3</f>
        <v>108.12464583333335</v>
      </c>
      <c r="R10" s="9">
        <f>+P10+Q10</f>
        <v>5877.6557475</v>
      </c>
      <c r="S10" s="39"/>
      <c r="T10" s="30">
        <f>(M10)*T3</f>
        <v>1838.118979166667</v>
      </c>
      <c r="U10" s="31">
        <f>M10+N10+R10+T10</f>
        <v>29340.703893333335</v>
      </c>
    </row>
    <row r="11" spans="1:21" ht="19.5" customHeight="1">
      <c r="A11" s="27"/>
      <c r="B11" s="27"/>
      <c r="C11" s="58" t="s">
        <v>30</v>
      </c>
      <c r="D11" s="67">
        <v>100</v>
      </c>
      <c r="E11" s="73">
        <v>19454.15</v>
      </c>
      <c r="F11" s="9">
        <v>549.6</v>
      </c>
      <c r="G11" s="9"/>
      <c r="H11" s="116" t="s">
        <v>43</v>
      </c>
      <c r="I11" s="42"/>
      <c r="J11" s="42"/>
      <c r="K11" s="42"/>
      <c r="L11" s="42">
        <f>E11/12</f>
        <v>1621.1791666666668</v>
      </c>
      <c r="M11" s="9">
        <f>SUM(E11:L11)</f>
        <v>21624.92916666667</v>
      </c>
      <c r="N11" s="9"/>
      <c r="O11" s="39"/>
      <c r="P11" s="9">
        <f>(M11)*P3</f>
        <v>5769.5311016666665</v>
      </c>
      <c r="Q11" s="9">
        <f>(M11)*Q3</f>
        <v>108.12464583333335</v>
      </c>
      <c r="R11" s="9">
        <f>+P11+Q11</f>
        <v>5877.6557475</v>
      </c>
      <c r="S11" s="39"/>
      <c r="T11" s="30">
        <f>(M11)*T3</f>
        <v>1838.118979166667</v>
      </c>
      <c r="U11" s="31">
        <f>M11+N11+R11+T11</f>
        <v>29340.703893333335</v>
      </c>
    </row>
    <row r="12" spans="1:21" ht="19.5" customHeight="1">
      <c r="A12" s="27"/>
      <c r="B12" s="57"/>
      <c r="C12" s="58" t="s">
        <v>30</v>
      </c>
      <c r="D12" s="67" t="s">
        <v>31</v>
      </c>
      <c r="E12" s="73">
        <f>19454.15*55.56/100</f>
        <v>10808.72574</v>
      </c>
      <c r="F12" s="9">
        <f>549.6*55.56/100</f>
        <v>305.35776000000004</v>
      </c>
      <c r="G12" s="9"/>
      <c r="H12" s="113" t="s">
        <v>44</v>
      </c>
      <c r="I12" s="42"/>
      <c r="J12" s="42"/>
      <c r="K12" s="42"/>
      <c r="L12" s="42">
        <f>E12/12</f>
        <v>900.727145</v>
      </c>
      <c r="M12" s="9">
        <f>SUM(E12:L12)</f>
        <v>12014.810645000001</v>
      </c>
      <c r="N12" s="9">
        <v>975.24</v>
      </c>
      <c r="O12" s="39"/>
      <c r="P12" s="9">
        <f>(M12)*P3</f>
        <v>3205.551480086</v>
      </c>
      <c r="Q12" s="9">
        <f>(M12)*Q3</f>
        <v>60.07405322500001</v>
      </c>
      <c r="R12" s="9">
        <f>+P12+Q12</f>
        <v>3265.6255333110003</v>
      </c>
      <c r="S12" s="39"/>
      <c r="T12" s="49">
        <f>(M12)*T3</f>
        <v>1021.2589048250002</v>
      </c>
      <c r="U12" s="31">
        <f>M12+N12+R12+T12</f>
        <v>17276.935083136003</v>
      </c>
    </row>
    <row r="13" spans="1:21" ht="31.5" customHeight="1">
      <c r="A13" s="54"/>
      <c r="B13" s="51"/>
      <c r="C13" s="51"/>
      <c r="D13" s="40"/>
      <c r="E13" s="28">
        <f>SUM(E9:E12)</f>
        <v>60525.75574</v>
      </c>
      <c r="F13" s="28">
        <f>SUM(F9:F12)</f>
        <v>1709.91776</v>
      </c>
      <c r="G13" s="28">
        <f>SUM(G9:G12)</f>
        <v>0</v>
      </c>
      <c r="H13" s="114"/>
      <c r="I13" s="28">
        <f>SUM(I9:I12)</f>
        <v>0</v>
      </c>
      <c r="J13" s="28"/>
      <c r="K13" s="28"/>
      <c r="L13" s="28">
        <f>SUM(L9:L12)</f>
        <v>5043.812978333333</v>
      </c>
      <c r="M13" s="28">
        <f>SUM(M9:M12)</f>
        <v>67279.48647833335</v>
      </c>
      <c r="N13" s="28">
        <f>SUM(N9:N12)</f>
        <v>975.24</v>
      </c>
      <c r="O13" s="40">
        <v>1016</v>
      </c>
      <c r="P13" s="28">
        <f>SUM(P9:P12)</f>
        <v>17950.166992419334</v>
      </c>
      <c r="Q13" s="28">
        <f>SUM(Q9:Q12)</f>
        <v>336.39743239166665</v>
      </c>
      <c r="R13" s="28">
        <f>SUM(R9:R12)</f>
        <v>18286.564424811004</v>
      </c>
      <c r="S13" s="40">
        <v>1017</v>
      </c>
      <c r="T13" s="29">
        <f>SUM(T9:T12)</f>
        <v>5718.756350658335</v>
      </c>
      <c r="U13" s="31">
        <f>M13+N13+R13+T13</f>
        <v>92260.0472538027</v>
      </c>
    </row>
    <row r="14" spans="1:21" ht="1.5" customHeight="1">
      <c r="A14" s="35"/>
      <c r="B14" s="53"/>
      <c r="C14" s="35"/>
      <c r="D14" s="35"/>
      <c r="E14" s="31"/>
      <c r="F14" s="31"/>
      <c r="G14" s="31"/>
      <c r="H14" s="117"/>
      <c r="I14" s="31"/>
      <c r="J14" s="31"/>
      <c r="K14" s="31"/>
      <c r="L14" s="31"/>
      <c r="M14" s="31"/>
      <c r="N14" s="31"/>
      <c r="O14" s="35"/>
      <c r="P14" s="31"/>
      <c r="Q14" s="31"/>
      <c r="R14" s="31"/>
      <c r="S14" s="35"/>
      <c r="T14" s="41"/>
      <c r="U14" s="35"/>
    </row>
    <row r="15" spans="1:21" ht="19.5" customHeight="1">
      <c r="A15" s="27"/>
      <c r="B15" s="27"/>
      <c r="C15" s="58" t="s">
        <v>28</v>
      </c>
      <c r="D15" s="110" t="s">
        <v>37</v>
      </c>
      <c r="E15" s="9">
        <f>21166.71*50/100</f>
        <v>10583.355</v>
      </c>
      <c r="F15" s="9">
        <f>622.8*50/100</f>
        <v>311.4</v>
      </c>
      <c r="G15" s="9"/>
      <c r="H15" s="113" t="s">
        <v>48</v>
      </c>
      <c r="I15" s="44"/>
      <c r="J15" s="44"/>
      <c r="K15" s="44"/>
      <c r="L15" s="42">
        <f>(E15+K15)/12</f>
        <v>881.94625</v>
      </c>
      <c r="M15" s="9">
        <f>SUM(E15:L15)</f>
        <v>11776.701249999998</v>
      </c>
      <c r="N15" s="9"/>
      <c r="O15" s="39"/>
      <c r="P15" s="9">
        <f>(M15)*P3</f>
        <v>3142.0238934999993</v>
      </c>
      <c r="Q15" s="9">
        <f>(M15)*Q3</f>
        <v>58.88350624999999</v>
      </c>
      <c r="R15" s="9">
        <f>+P15+Q15</f>
        <v>3200.9073997499995</v>
      </c>
      <c r="S15" s="39"/>
      <c r="T15" s="30">
        <f>(M15)*T3</f>
        <v>1001.0196062499999</v>
      </c>
      <c r="U15" s="31">
        <f>M15+N15+R15+T15</f>
        <v>15978.628255999998</v>
      </c>
    </row>
    <row r="16" spans="1:21" ht="19.5" customHeight="1">
      <c r="A16" s="27"/>
      <c r="B16" s="50"/>
      <c r="C16" s="65" t="s">
        <v>30</v>
      </c>
      <c r="D16" s="39"/>
      <c r="E16" s="9">
        <v>19454.15</v>
      </c>
      <c r="F16" s="9">
        <v>549.6</v>
      </c>
      <c r="G16" s="9"/>
      <c r="H16" s="113" t="s">
        <v>45</v>
      </c>
      <c r="I16" s="44"/>
      <c r="J16" s="44"/>
      <c r="K16" s="42"/>
      <c r="L16" s="42">
        <f>(E16+K16)/12</f>
        <v>1621.1791666666668</v>
      </c>
      <c r="M16" s="9">
        <f>SUM(E16:L16)</f>
        <v>21624.92916666667</v>
      </c>
      <c r="N16" s="9"/>
      <c r="O16" s="39"/>
      <c r="P16" s="9">
        <f>(M16)*P3</f>
        <v>5769.5311016666665</v>
      </c>
      <c r="Q16" s="9">
        <f>(M16)*Q3</f>
        <v>108.12464583333335</v>
      </c>
      <c r="R16" s="9">
        <f>+P16+Q16</f>
        <v>5877.6557475</v>
      </c>
      <c r="S16" s="39"/>
      <c r="T16" s="49">
        <f>(M16)*T3</f>
        <v>1838.118979166667</v>
      </c>
      <c r="U16" s="31">
        <f>M16+N16+R16+T16</f>
        <v>29340.703893333335</v>
      </c>
    </row>
    <row r="17" spans="1:21" ht="19.5" customHeight="1">
      <c r="A17" s="27"/>
      <c r="B17" s="50"/>
      <c r="C17" s="109" t="s">
        <v>30</v>
      </c>
      <c r="D17" s="110" t="s">
        <v>37</v>
      </c>
      <c r="E17" s="9">
        <f>19454.15*50/100</f>
        <v>9727.075</v>
      </c>
      <c r="F17" s="9">
        <f>549.6*50/100</f>
        <v>274.8</v>
      </c>
      <c r="G17" s="9"/>
      <c r="H17" s="113" t="s">
        <v>50</v>
      </c>
      <c r="I17" s="44"/>
      <c r="J17" s="44"/>
      <c r="K17" s="42"/>
      <c r="L17" s="42">
        <f>(E17+K17)/12</f>
        <v>810.5895833333334</v>
      </c>
      <c r="M17" s="9">
        <f>SUM(E17:L17)</f>
        <v>10812.464583333334</v>
      </c>
      <c r="N17" s="9"/>
      <c r="O17" s="39"/>
      <c r="P17" s="9">
        <f>(M17)*P3</f>
        <v>2884.7655508333332</v>
      </c>
      <c r="Q17" s="9">
        <f>(M17)*Q3</f>
        <v>54.06232291666667</v>
      </c>
      <c r="R17" s="9">
        <f>+P17+Q17</f>
        <v>2938.82787375</v>
      </c>
      <c r="S17" s="39"/>
      <c r="T17" s="49">
        <f>(M17)*T3</f>
        <v>919.0594895833335</v>
      </c>
      <c r="U17" s="31">
        <f>M17+N17+R17+T17</f>
        <v>14670.351946666668</v>
      </c>
    </row>
    <row r="18" spans="1:21" ht="19.5" customHeight="1">
      <c r="A18" s="27"/>
      <c r="B18" s="50"/>
      <c r="C18" s="65" t="s">
        <v>29</v>
      </c>
      <c r="D18" s="39"/>
      <c r="E18" s="9">
        <v>18229.92</v>
      </c>
      <c r="F18" s="9">
        <v>471.31</v>
      </c>
      <c r="G18" s="9"/>
      <c r="H18" s="113" t="s">
        <v>46</v>
      </c>
      <c r="I18" s="42"/>
      <c r="J18" s="42"/>
      <c r="K18" s="42"/>
      <c r="L18" s="42">
        <f>(E18+K18)/12</f>
        <v>1519.1599999999999</v>
      </c>
      <c r="M18" s="9">
        <f>SUM(E18:L18)</f>
        <v>20220.39</v>
      </c>
      <c r="N18" s="9"/>
      <c r="O18" s="39"/>
      <c r="P18" s="9">
        <f>(M18)*P3</f>
        <v>5394.800052</v>
      </c>
      <c r="Q18" s="9">
        <f>(M18)*Q3</f>
        <v>101.10195</v>
      </c>
      <c r="R18" s="9">
        <f>+P18+Q18</f>
        <v>5495.902002</v>
      </c>
      <c r="S18" s="39"/>
      <c r="T18" s="49">
        <f>(M18)*T3</f>
        <v>1718.73315</v>
      </c>
      <c r="U18" s="31">
        <f>M18+N18+R18+T18</f>
        <v>27435.025152</v>
      </c>
    </row>
    <row r="19" spans="1:21" ht="31.5" customHeight="1">
      <c r="A19" s="54"/>
      <c r="B19" s="51"/>
      <c r="C19" s="51"/>
      <c r="D19" s="40">
        <v>1081</v>
      </c>
      <c r="E19" s="28">
        <f>SUM(E15:E18)</f>
        <v>57994.5</v>
      </c>
      <c r="F19" s="28">
        <f>SUM(F15:F18)</f>
        <v>1607.11</v>
      </c>
      <c r="G19" s="28">
        <f>SUM(G15:G18)</f>
        <v>0</v>
      </c>
      <c r="H19" s="114"/>
      <c r="I19" s="43">
        <f>+I15</f>
        <v>0</v>
      </c>
      <c r="J19" s="43"/>
      <c r="K19" s="28">
        <f>SUM(K15:K18)</f>
        <v>0</v>
      </c>
      <c r="L19" s="28">
        <f>SUM(L15:L18)</f>
        <v>4832.875</v>
      </c>
      <c r="M19" s="28">
        <f>SUM(M15:M18)</f>
        <v>64434.485</v>
      </c>
      <c r="N19" s="28">
        <f>SUM(N15:N18)</f>
        <v>0</v>
      </c>
      <c r="O19" s="40">
        <v>1082</v>
      </c>
      <c r="P19" s="28">
        <f>SUM(P15:P18)</f>
        <v>17191.120597999998</v>
      </c>
      <c r="Q19" s="28">
        <f>SUM(Q15:Q18)</f>
        <v>322.172425</v>
      </c>
      <c r="R19" s="28">
        <f>SUM(R15:R18)</f>
        <v>17513.293023</v>
      </c>
      <c r="S19" s="40" t="s">
        <v>15</v>
      </c>
      <c r="T19" s="28">
        <f>SUM(T15:T18)</f>
        <v>5476.931225</v>
      </c>
      <c r="U19" s="31">
        <f>M19+N19+R19+T19</f>
        <v>87424.709248</v>
      </c>
    </row>
    <row r="20" spans="1:21" ht="1.5" customHeight="1">
      <c r="A20" s="35"/>
      <c r="B20" s="53"/>
      <c r="C20" s="35"/>
      <c r="D20" s="35"/>
      <c r="E20" s="31"/>
      <c r="F20" s="31"/>
      <c r="G20" s="31"/>
      <c r="H20" s="112"/>
      <c r="I20" s="31"/>
      <c r="J20" s="31"/>
      <c r="K20" s="31"/>
      <c r="L20" s="31"/>
      <c r="M20" s="31">
        <v>2400</v>
      </c>
      <c r="N20" s="31"/>
      <c r="O20" s="35"/>
      <c r="P20" s="31">
        <f>SUM(P15:P19)</f>
        <v>34382.241195999995</v>
      </c>
      <c r="Q20" s="31"/>
      <c r="R20" s="31"/>
      <c r="S20" s="35"/>
      <c r="T20" s="17"/>
      <c r="U20" s="35"/>
    </row>
    <row r="21" spans="1:21" ht="19.5" customHeight="1">
      <c r="A21" s="56"/>
      <c r="B21" s="57"/>
      <c r="C21" s="109" t="s">
        <v>30</v>
      </c>
      <c r="D21" s="110" t="s">
        <v>37</v>
      </c>
      <c r="E21" s="73">
        <v>9727.08</v>
      </c>
      <c r="F21" s="9">
        <v>274.8</v>
      </c>
      <c r="G21" s="9"/>
      <c r="H21" s="113" t="s">
        <v>47</v>
      </c>
      <c r="I21" s="42">
        <v>555.42</v>
      </c>
      <c r="J21" s="42"/>
      <c r="K21" s="42"/>
      <c r="L21" s="42">
        <f>(E21+K21)/12</f>
        <v>810.59</v>
      </c>
      <c r="M21" s="9">
        <f>SUM(E21:L21)</f>
        <v>11367.89</v>
      </c>
      <c r="N21" s="9"/>
      <c r="O21" s="39"/>
      <c r="P21" s="9">
        <f>(M21)*P3</f>
        <v>3032.953052</v>
      </c>
      <c r="Q21" s="9">
        <f>(M21)*R3</f>
        <v>295.56514</v>
      </c>
      <c r="R21" s="9">
        <f>+P21+Q21</f>
        <v>3328.518192</v>
      </c>
      <c r="S21" s="39"/>
      <c r="T21" s="30">
        <f>(M21)*T3</f>
        <v>966.27065</v>
      </c>
      <c r="U21" s="31">
        <f>M21+N21+R21+T21</f>
        <v>15662.678842</v>
      </c>
    </row>
    <row r="22" spans="1:21" ht="31.5" customHeight="1">
      <c r="A22" s="55"/>
      <c r="B22" s="51"/>
      <c r="C22" s="51"/>
      <c r="D22" s="40">
        <v>1261</v>
      </c>
      <c r="E22" s="28">
        <f>+E21</f>
        <v>9727.08</v>
      </c>
      <c r="F22" s="28">
        <f>SUM(F21)</f>
        <v>274.8</v>
      </c>
      <c r="G22" s="28">
        <f>SUM(G21)</f>
        <v>0</v>
      </c>
      <c r="H22" s="114"/>
      <c r="I22" s="28">
        <f>SUM(I21)</f>
        <v>555.42</v>
      </c>
      <c r="J22" s="28"/>
      <c r="K22" s="66">
        <f>SUM(K21)</f>
        <v>0</v>
      </c>
      <c r="L22" s="28">
        <f>+L21</f>
        <v>810.59</v>
      </c>
      <c r="M22" s="28">
        <f>SUM(M21)</f>
        <v>11367.89</v>
      </c>
      <c r="N22" s="28"/>
      <c r="O22" s="40">
        <v>1262</v>
      </c>
      <c r="P22" s="28">
        <f>+P21</f>
        <v>3032.953052</v>
      </c>
      <c r="Q22" s="28">
        <f>+Q21</f>
        <v>295.56514</v>
      </c>
      <c r="R22" s="28">
        <f>+R21</f>
        <v>3328.518192</v>
      </c>
      <c r="S22" s="59" t="s">
        <v>17</v>
      </c>
      <c r="T22" s="29">
        <f>+T21</f>
        <v>966.27065</v>
      </c>
      <c r="U22" s="31">
        <f>M22+N22+R22+T22</f>
        <v>15662.678842</v>
      </c>
    </row>
    <row r="23" spans="1:21" ht="39.75" customHeight="1">
      <c r="A23" s="47" t="s">
        <v>16</v>
      </c>
      <c r="B23" s="47"/>
      <c r="C23" s="47"/>
      <c r="D23" s="39"/>
      <c r="E23" s="28">
        <f>+E4+E7+E13+E19+E22</f>
        <v>149414.04574</v>
      </c>
      <c r="F23" s="28">
        <f>+F4+F7+F13+F19+F22</f>
        <v>4214.62776</v>
      </c>
      <c r="G23" s="28">
        <f>+G4+G7+G13+G19+G22</f>
        <v>0</v>
      </c>
      <c r="H23" s="114">
        <f>+H4+H7+H13+H19+H22</f>
        <v>0</v>
      </c>
      <c r="I23" s="28">
        <f>+I4+I7+I13+I19+I22</f>
        <v>555.42</v>
      </c>
      <c r="J23" s="28"/>
      <c r="K23" s="28">
        <f>+K4+K7+K13+K19+K22</f>
        <v>0</v>
      </c>
      <c r="L23" s="28">
        <f>+L4+L7+L13+L19+L22</f>
        <v>12451.170478333333</v>
      </c>
      <c r="M23" s="28">
        <f>+M4+M7+M13+M19+M22</f>
        <v>166635.26397833333</v>
      </c>
      <c r="N23" s="28">
        <f>+N4+N7+N13+N19+N22</f>
        <v>975.24</v>
      </c>
      <c r="O23" s="39"/>
      <c r="P23" s="28">
        <f>+P4+P7+P13+P19+P22</f>
        <v>44458.28842941933</v>
      </c>
      <c r="Q23" s="28">
        <f>+Q4+Q7+Q13+Q19+Q22</f>
        <v>1071.9020098916665</v>
      </c>
      <c r="R23" s="28">
        <f>+R4+R7+R13+R19+R22</f>
        <v>45530.190439311</v>
      </c>
      <c r="S23" s="39"/>
      <c r="T23" s="29">
        <f>+T4+T7+T13+T19+T22</f>
        <v>14163.997438158336</v>
      </c>
      <c r="U23" s="31">
        <f>M23+N23+R23+T23</f>
        <v>227304.69185580267</v>
      </c>
    </row>
    <row r="24" spans="1:21" ht="15" customHeight="1">
      <c r="A24" s="75"/>
      <c r="B24" s="75"/>
      <c r="C24" s="19"/>
      <c r="D24" s="76"/>
      <c r="E24" s="78"/>
      <c r="F24" s="78"/>
      <c r="G24" s="78"/>
      <c r="H24" s="78"/>
      <c r="I24" s="29"/>
      <c r="J24" s="3"/>
      <c r="K24" s="3"/>
      <c r="L24" s="3"/>
      <c r="M24" s="48"/>
      <c r="N24" s="48"/>
      <c r="O24" s="81"/>
      <c r="P24" s="48"/>
      <c r="Q24" s="48"/>
      <c r="R24" s="48"/>
      <c r="S24" s="39"/>
      <c r="T24" s="96"/>
      <c r="U24" s="84"/>
    </row>
    <row r="25" spans="1:21" ht="16.5" customHeight="1">
      <c r="A25" s="75"/>
      <c r="B25" s="75"/>
      <c r="C25" s="19"/>
      <c r="D25" s="86"/>
      <c r="E25" s="77"/>
      <c r="F25" s="78"/>
      <c r="G25" s="78"/>
      <c r="H25" s="107" t="s">
        <v>38</v>
      </c>
      <c r="I25" s="29"/>
      <c r="J25" s="3"/>
      <c r="K25" s="3"/>
      <c r="L25" s="3"/>
      <c r="M25" s="48">
        <v>23203.74</v>
      </c>
      <c r="N25" s="48"/>
      <c r="O25" s="81"/>
      <c r="P25" s="82">
        <f>(M25)*P3</f>
        <v>6190.757832</v>
      </c>
      <c r="Q25" s="82">
        <f>(M25)*Q3</f>
        <v>116.01870000000001</v>
      </c>
      <c r="R25" s="82">
        <f>+P25+Q25</f>
        <v>6306.776532</v>
      </c>
      <c r="S25" s="39"/>
      <c r="T25" s="83">
        <f>(M25)*T3</f>
        <v>1972.3179000000002</v>
      </c>
      <c r="U25" s="84">
        <f>M25+N25+R25+T25</f>
        <v>31482.834432000003</v>
      </c>
    </row>
    <row r="26" spans="1:21" ht="14.25" customHeight="1">
      <c r="A26" s="75"/>
      <c r="B26" s="75"/>
      <c r="C26" s="19"/>
      <c r="D26" s="85"/>
      <c r="E26" s="80"/>
      <c r="F26" s="78"/>
      <c r="G26" s="78"/>
      <c r="H26" s="107" t="s">
        <v>39</v>
      </c>
      <c r="I26" s="29"/>
      <c r="J26" s="3"/>
      <c r="K26" s="3"/>
      <c r="L26" s="3"/>
      <c r="M26" s="28">
        <v>28593.56</v>
      </c>
      <c r="N26" s="28"/>
      <c r="O26" s="39"/>
      <c r="P26" s="79">
        <f>(M26)*P3</f>
        <v>7628.761808</v>
      </c>
      <c r="Q26" s="79">
        <f>(M26)*Q3</f>
        <v>142.9678</v>
      </c>
      <c r="R26" s="79">
        <f>+P26+Q26</f>
        <v>7771.729608000001</v>
      </c>
      <c r="S26" s="39"/>
      <c r="T26" s="79">
        <f>(M26)*T3</f>
        <v>2430.4526</v>
      </c>
      <c r="U26" s="31">
        <f>M26+N26+R26+T26</f>
        <v>38795.742207999996</v>
      </c>
    </row>
    <row r="27" spans="3:21" ht="12.75">
      <c r="C27" s="55"/>
      <c r="D27" s="34"/>
      <c r="E27" s="87" t="s">
        <v>25</v>
      </c>
      <c r="F27" s="87"/>
      <c r="G27" s="34"/>
      <c r="H27" s="34"/>
      <c r="I27" s="88"/>
      <c r="M27" s="90">
        <v>1930</v>
      </c>
      <c r="N27" s="35"/>
      <c r="O27" s="35"/>
      <c r="P27" s="79">
        <f>(M27)*P3</f>
        <v>514.924</v>
      </c>
      <c r="Q27" s="79">
        <f>(M27)*Q3</f>
        <v>9.65</v>
      </c>
      <c r="R27" s="89">
        <f>SUM(P27:Q27)</f>
        <v>524.574</v>
      </c>
      <c r="S27" s="35"/>
      <c r="T27" s="79">
        <f>(M27)*T3</f>
        <v>164.05</v>
      </c>
      <c r="U27" s="31">
        <f>M27+N27+R27+T27</f>
        <v>2618.6240000000003</v>
      </c>
    </row>
    <row r="28" spans="3:21" ht="12.75">
      <c r="C28" s="55"/>
      <c r="D28" s="34"/>
      <c r="E28" s="91" t="s">
        <v>26</v>
      </c>
      <c r="F28" s="34"/>
      <c r="G28" s="34"/>
      <c r="H28" s="34"/>
      <c r="I28" s="88"/>
      <c r="M28" s="90">
        <v>3000</v>
      </c>
      <c r="N28" s="35"/>
      <c r="O28" s="35"/>
      <c r="P28" s="35"/>
      <c r="Q28" s="35"/>
      <c r="R28" s="35"/>
      <c r="S28" s="35"/>
      <c r="T28" s="35"/>
      <c r="U28" s="31">
        <f>M28+N28+R28+T28</f>
        <v>3000</v>
      </c>
    </row>
    <row r="29" spans="3:21" ht="12.75">
      <c r="C29" s="92"/>
      <c r="D29" s="93"/>
      <c r="E29" s="94" t="s">
        <v>32</v>
      </c>
      <c r="F29" s="53"/>
      <c r="G29" s="53"/>
      <c r="H29" s="53"/>
      <c r="I29" s="53"/>
      <c r="M29" s="90">
        <v>13691.52</v>
      </c>
      <c r="N29" s="35"/>
      <c r="O29" s="35"/>
      <c r="P29" s="79">
        <f>(M29*23.8/100)</f>
        <v>3258.5817600000005</v>
      </c>
      <c r="Q29" s="79">
        <f>(M29)*Q3</f>
        <v>68.4576</v>
      </c>
      <c r="R29" s="89">
        <f>SUM(P29:Q29)</f>
        <v>3327.0393600000007</v>
      </c>
      <c r="S29" s="35"/>
      <c r="T29" s="79">
        <f>(M29)*T3</f>
        <v>1163.7792000000002</v>
      </c>
      <c r="U29" s="108">
        <f>M29+N29+R29+T29</f>
        <v>18182.33856</v>
      </c>
    </row>
    <row r="30" spans="5:21" ht="12.75">
      <c r="E30" s="91" t="s">
        <v>33</v>
      </c>
      <c r="F30" s="87"/>
      <c r="G30" s="87"/>
      <c r="H30" s="87"/>
      <c r="I30" s="103"/>
      <c r="M30" s="35">
        <v>0</v>
      </c>
      <c r="N30" s="35"/>
      <c r="O30" s="35"/>
      <c r="P30" s="35"/>
      <c r="Q30" s="35"/>
      <c r="R30" s="35"/>
      <c r="S30" s="35"/>
      <c r="T30" s="35"/>
      <c r="U30" s="35">
        <v>0</v>
      </c>
    </row>
    <row r="31" spans="5:21" ht="12.75">
      <c r="E31" s="91" t="s">
        <v>36</v>
      </c>
      <c r="F31" s="87"/>
      <c r="G31" s="87"/>
      <c r="H31" s="87"/>
      <c r="I31" s="103"/>
      <c r="M31" s="90">
        <v>9000</v>
      </c>
      <c r="N31" s="35"/>
      <c r="O31" s="35"/>
      <c r="P31" s="35"/>
      <c r="Q31" s="35"/>
      <c r="R31" s="35"/>
      <c r="S31" s="35"/>
      <c r="T31" s="35"/>
      <c r="U31" s="95">
        <v>9000</v>
      </c>
    </row>
    <row r="32" spans="16:21" ht="12.75">
      <c r="P32" s="104" t="s">
        <v>34</v>
      </c>
      <c r="Q32" s="93"/>
      <c r="R32" s="93"/>
      <c r="S32" s="93"/>
      <c r="T32" s="105"/>
      <c r="U32" s="106">
        <f>SUM(U23:U31)</f>
        <v>330384.23105580267</v>
      </c>
    </row>
    <row r="33" spans="16:21" ht="12.75">
      <c r="P33" s="91" t="s">
        <v>35</v>
      </c>
      <c r="Q33" s="34"/>
      <c r="R33" s="34"/>
      <c r="S33" s="34"/>
      <c r="T33" s="88"/>
      <c r="U33" s="102">
        <v>350184.02</v>
      </c>
    </row>
    <row r="34" spans="5:7" ht="12.75">
      <c r="E34" s="68" t="s">
        <v>40</v>
      </c>
      <c r="F34" s="6"/>
      <c r="G34" s="6"/>
    </row>
    <row r="35" spans="1:13" ht="12.75">
      <c r="A35" s="60"/>
      <c r="D35" s="60"/>
      <c r="E35" s="68"/>
      <c r="F35" s="6"/>
      <c r="G35" s="6"/>
      <c r="I35" s="60"/>
      <c r="J35" s="60"/>
      <c r="K35" s="60"/>
      <c r="L35" s="60"/>
      <c r="M35" s="70"/>
    </row>
    <row r="36" spans="5:13" ht="12.75">
      <c r="E36" s="69"/>
      <c r="M36" s="61"/>
    </row>
    <row r="37" spans="1:13" ht="12.75">
      <c r="A37" s="60"/>
      <c r="D37" s="60"/>
      <c r="E37" s="69"/>
      <c r="H37" s="61"/>
      <c r="M37" s="61"/>
    </row>
    <row r="38" spans="1:13" ht="12.75">
      <c r="A38" s="60"/>
      <c r="D38" s="60"/>
      <c r="E38" s="68"/>
      <c r="F38" s="6"/>
      <c r="G38" s="6"/>
      <c r="H38" s="61"/>
      <c r="M38" s="61"/>
    </row>
    <row r="39" spans="1:13" ht="12.75">
      <c r="A39" s="60"/>
      <c r="D39" s="60"/>
      <c r="E39" s="68"/>
      <c r="F39" s="6"/>
      <c r="G39" s="6"/>
      <c r="H39" s="61"/>
      <c r="M39" s="61"/>
    </row>
    <row r="40" spans="1:13" ht="12.75">
      <c r="A40" s="60"/>
      <c r="D40" s="60"/>
      <c r="E40" s="68"/>
      <c r="F40" s="6"/>
      <c r="G40" s="6"/>
      <c r="H40" s="61"/>
      <c r="M40" s="61"/>
    </row>
    <row r="41" spans="5:15" ht="12.75">
      <c r="E41" s="68"/>
      <c r="F41" s="6"/>
      <c r="G41" s="6"/>
      <c r="H41" s="2"/>
      <c r="M41" s="61"/>
      <c r="N41" s="2"/>
      <c r="O41" s="6"/>
    </row>
    <row r="42" spans="5:15" ht="12.75">
      <c r="E42" s="68"/>
      <c r="F42" s="6"/>
      <c r="G42" s="6"/>
      <c r="H42" s="2"/>
      <c r="M42" s="72"/>
      <c r="N42" s="2"/>
      <c r="O42" s="6"/>
    </row>
    <row r="43" spans="1:16" ht="12.75">
      <c r="A43" s="60"/>
      <c r="D43" s="60"/>
      <c r="E43" s="68"/>
      <c r="F43" s="6"/>
      <c r="G43" s="6"/>
      <c r="H43" s="61"/>
      <c r="I43" s="60"/>
      <c r="J43" s="60"/>
      <c r="K43" s="60"/>
      <c r="L43" s="60"/>
      <c r="M43" s="61"/>
      <c r="P43" s="60"/>
    </row>
    <row r="44" spans="5:14" ht="12.75">
      <c r="E44" s="97"/>
      <c r="F44" s="97"/>
      <c r="G44" s="97"/>
      <c r="H44" s="98"/>
      <c r="I44" s="99"/>
      <c r="J44" s="99"/>
      <c r="K44" s="99"/>
      <c r="L44" s="99"/>
      <c r="M44" s="100"/>
      <c r="N44" s="101"/>
    </row>
    <row r="45" spans="5:15" ht="12.75">
      <c r="E45" s="101"/>
      <c r="F45" s="101"/>
      <c r="G45" s="101"/>
      <c r="H45" s="101"/>
      <c r="I45" s="99"/>
      <c r="J45" s="99"/>
      <c r="K45" s="99"/>
      <c r="L45" s="99"/>
      <c r="M45" s="100"/>
      <c r="N45" s="99"/>
      <c r="O45" s="6"/>
    </row>
    <row r="46" spans="5:15" ht="12.75">
      <c r="E46" s="97"/>
      <c r="F46" s="101"/>
      <c r="G46" s="101"/>
      <c r="H46" s="99"/>
      <c r="I46" s="99"/>
      <c r="J46" s="99"/>
      <c r="K46" s="99"/>
      <c r="L46" s="99"/>
      <c r="M46" s="100"/>
      <c r="N46" s="99"/>
      <c r="O46" s="6"/>
    </row>
    <row r="47" spans="13:15" ht="12.75">
      <c r="M47" s="61"/>
      <c r="O47" s="6"/>
    </row>
    <row r="48" ht="12.75">
      <c r="M48" s="71"/>
    </row>
    <row r="49" spans="5:13" ht="12.75">
      <c r="E49" s="69"/>
      <c r="M49" s="71"/>
    </row>
  </sheetData>
  <sheetProtection/>
  <printOptions/>
  <pageMargins left="0.7086614173228347" right="0.7086614173228347" top="0.5118110236220472" bottom="0.7480314960629921" header="0.31496062992125984" footer="0.31496062992125984"/>
  <pageSetup fitToHeight="1" fitToWidth="1" horizontalDpi="600" verticalDpi="600" orientation="landscape" paperSize="9" scale="67" r:id="rId1"/>
  <headerFooter alignWithMargins="0">
    <oddHeader>&amp;C&amp;"Arial,Grassetto"ALLEGATO 3) - COSTO DEI DIPENDENTI x L'ANNO 2021 - COSTI AL CCNL 31.07.2009 - ANNO 2021 - rientro al 100%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morandi</dc:creator>
  <cp:keywords/>
  <dc:description/>
  <cp:lastModifiedBy>SEGRETERIA</cp:lastModifiedBy>
  <cp:lastPrinted>2021-01-22T08:52:17Z</cp:lastPrinted>
  <dcterms:created xsi:type="dcterms:W3CDTF">2012-11-15T09:40:40Z</dcterms:created>
  <dcterms:modified xsi:type="dcterms:W3CDTF">2021-02-02T10:04:15Z</dcterms:modified>
  <cp:category/>
  <cp:version/>
  <cp:contentType/>
  <cp:contentStatus/>
</cp:coreProperties>
</file>