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3170" activeTab="2"/>
  </bookViews>
  <sheets>
    <sheet name="Spese di personale-Dettaglio" sheetId="1" r:id="rId1"/>
    <sheet name="Resti assunzionali" sheetId="2" r:id="rId2"/>
    <sheet name="Dati e calcoli" sheetId="3" r:id="rId3"/>
    <sheet name="Tabella 1 - DM 17-3-2020" sheetId="4" r:id="rId4"/>
    <sheet name="Tabella 2 - DM 17-3-2020" sheetId="5" r:id="rId5"/>
    <sheet name="Tabella 3 - DM 17-3-2020" sheetId="6" r:id="rId6"/>
  </sheets>
  <definedNames>
    <definedName name="_ftn1" localSheetId="0">'Spese di personale-Dettaglio'!$B$42</definedName>
    <definedName name="_ftn2" localSheetId="0">'Spese di personale-Dettaglio'!$B$43</definedName>
    <definedName name="_ftn3" localSheetId="1">'Resti assunzionali'!#REF!</definedName>
    <definedName name="_ftnref1" localSheetId="0">'Spese di personale-Dettaglio'!$C$2</definedName>
    <definedName name="_ftnref2" localSheetId="0">'Spese di personale-Dettaglio'!#REF!</definedName>
    <definedName name="_ftnref3" localSheetId="1">'Resti assunzionali'!#REF!</definedName>
  </definedNames>
  <calcPr fullCalcOnLoad="1"/>
</workbook>
</file>

<file path=xl/sharedStrings.xml><?xml version="1.0" encoding="utf-8"?>
<sst xmlns="http://schemas.openxmlformats.org/spreadsheetml/2006/main" count="185" uniqueCount="159">
  <si>
    <t>FASCE DEMOGRAFICHE</t>
  </si>
  <si>
    <t>VALORE SOGLIA</t>
  </si>
  <si>
    <t>DA</t>
  </si>
  <si>
    <t>A</t>
  </si>
  <si>
    <t>2020</t>
  </si>
  <si>
    <t>2021</t>
  </si>
  <si>
    <t>2022</t>
  </si>
  <si>
    <t>2023</t>
  </si>
  <si>
    <t>2024</t>
  </si>
  <si>
    <t>VALORI SOGLIA</t>
  </si>
  <si>
    <t>ANNO</t>
  </si>
  <si>
    <t>VALORE</t>
  </si>
  <si>
    <t>ANNI</t>
  </si>
  <si>
    <t>FASCIA</t>
  </si>
  <si>
    <t>a</t>
  </si>
  <si>
    <t>b</t>
  </si>
  <si>
    <t>c</t>
  </si>
  <si>
    <t>d</t>
  </si>
  <si>
    <t>e</t>
  </si>
  <si>
    <t>f</t>
  </si>
  <si>
    <t>g</t>
  </si>
  <si>
    <t>h</t>
  </si>
  <si>
    <t>i</t>
  </si>
  <si>
    <t>Abitanti al 31.12</t>
  </si>
  <si>
    <t>Buoni pasto</t>
  </si>
  <si>
    <t>PROSPETTO RIEPILOGATIVO DELLE SPESE DI PERSONALE - RENDICONTO PER L'ESERCIZIO</t>
  </si>
  <si>
    <t>ND</t>
  </si>
  <si>
    <t>Anno cessazione</t>
  </si>
  <si>
    <r>
      <t xml:space="preserve">RESIDUI DISPONIBILI </t>
    </r>
    <r>
      <rPr>
        <b/>
        <sz val="10"/>
        <color indexed="53"/>
        <rFont val="Arial"/>
        <family val="2"/>
      </rPr>
      <t>2015</t>
    </r>
  </si>
  <si>
    <r>
      <t xml:space="preserve">RESIDUI DISPONIBILI </t>
    </r>
    <r>
      <rPr>
        <b/>
        <sz val="10"/>
        <color indexed="53"/>
        <rFont val="Arial"/>
        <family val="2"/>
      </rPr>
      <t>2016</t>
    </r>
  </si>
  <si>
    <r>
      <t xml:space="preserve">RESIDUI DISPONIBILI </t>
    </r>
    <r>
      <rPr>
        <b/>
        <sz val="10"/>
        <color indexed="53"/>
        <rFont val="Arial"/>
        <family val="2"/>
      </rPr>
      <t>2017</t>
    </r>
  </si>
  <si>
    <r>
      <t xml:space="preserve">RESIDUI DISPONIBILI </t>
    </r>
    <r>
      <rPr>
        <b/>
        <sz val="10"/>
        <color indexed="53"/>
        <rFont val="Arial"/>
        <family val="2"/>
      </rPr>
      <t>2018</t>
    </r>
  </si>
  <si>
    <t>TOTALE</t>
  </si>
  <si>
    <r>
      <t xml:space="preserve">RESIDUI DISPONIBILI </t>
    </r>
    <r>
      <rPr>
        <b/>
        <sz val="10"/>
        <color indexed="53"/>
        <rFont val="Arial"/>
        <family val="2"/>
      </rPr>
      <t>2019</t>
    </r>
    <r>
      <rPr>
        <b/>
        <sz val="10"/>
        <color indexed="8"/>
        <rFont val="Arial"/>
        <family val="2"/>
      </rPr>
      <t xml:space="preserve"> (A)</t>
    </r>
  </si>
  <si>
    <r>
      <t xml:space="preserve">RESIDUI DISPONIBILI </t>
    </r>
    <r>
      <rPr>
        <b/>
        <sz val="10"/>
        <color indexed="53"/>
        <rFont val="Arial"/>
        <family val="2"/>
      </rPr>
      <t>2019</t>
    </r>
    <r>
      <rPr>
        <b/>
        <sz val="10"/>
        <color indexed="8"/>
        <rFont val="Arial"/>
        <family val="2"/>
      </rPr>
      <t xml:space="preserve"> (B)</t>
    </r>
  </si>
  <si>
    <t>Residui disponibili</t>
  </si>
  <si>
    <t>Media aritmetica delle entrate correnti del triennio al netto del FCDE</t>
  </si>
  <si>
    <t>Calcolo del limite di spesa per assunzioni relativo all'anno</t>
  </si>
  <si>
    <t>Valore soglia del rapporto tra spesa di personale ed entrate correnti come da Tabella 1 DM</t>
  </si>
  <si>
    <t>Popolazione al 31 dicembre</t>
  </si>
  <si>
    <t>(a)</t>
  </si>
  <si>
    <t>Media aritmetica degli accertamenti di competenza delle entrate correnti dell'ultimo triennio</t>
  </si>
  <si>
    <t xml:space="preserve">NOTA BENE: </t>
  </si>
  <si>
    <t>Limite di spesa per il personale da applicare nell'anno</t>
  </si>
  <si>
    <t>Valore soglia massimo del rapporto tra spesa di personale ed entrate correnti come da Tabella 3 DM</t>
  </si>
  <si>
    <t>_xD83D__xDD3D_</t>
  </si>
  <si>
    <t>Quota della spesa del personale cessato utilizzabile per nuove assunzioni</t>
  </si>
  <si>
    <t>Quota già utilizzata</t>
  </si>
  <si>
    <t>Quota ancora utilizzabile</t>
  </si>
  <si>
    <t>CALCOLO DEI RESTI ASSUNZIONALI (*)</t>
  </si>
  <si>
    <r>
      <t xml:space="preserve">(*) Per il dettaglio riguardante i singoli anni, fare riferimento al mod. </t>
    </r>
    <r>
      <rPr>
        <b/>
        <sz val="12"/>
        <color indexed="8"/>
        <rFont val="Calibri"/>
        <family val="2"/>
      </rPr>
      <t>W94769.1.09 Quantificazione del limite per l’effettuazione di nuove assunzioni</t>
    </r>
  </si>
  <si>
    <t>(i)</t>
  </si>
  <si>
    <t>(l)</t>
  </si>
  <si>
    <t>Circ. interministeriale interpretativa del D.M. 17 marzo 2020</t>
  </si>
  <si>
    <t>U.1.01.00.00.000</t>
  </si>
  <si>
    <t>U.1.01.01.00.000</t>
  </si>
  <si>
    <t>Retribuzioni lorde</t>
  </si>
  <si>
    <t>U.1.01.01.01.000</t>
  </si>
  <si>
    <t>Retribuzioni in denaro</t>
  </si>
  <si>
    <t>U.1.01.01.01.001</t>
  </si>
  <si>
    <t>U.1.01.01.01.002</t>
  </si>
  <si>
    <t>U.1.01.01.01.003</t>
  </si>
  <si>
    <t>U.1.01.01.01.004</t>
  </si>
  <si>
    <t>U.1.01.01.01.005</t>
  </si>
  <si>
    <t>U.1.01.01.01.006</t>
  </si>
  <si>
    <t>U.1.01.01.01.007</t>
  </si>
  <si>
    <t>U.1.01.01.01.008</t>
  </si>
  <si>
    <t>U.1.01.01.01.009</t>
  </si>
  <si>
    <t>Arretrati per anni precedenti corrisposti al personale a tempo indeterminato</t>
  </si>
  <si>
    <t>Voci stipendiali corrisposte al personale a tempo indeterminato</t>
  </si>
  <si>
    <t>Straordinario per il personale a tempo indeterminato</t>
  </si>
  <si>
    <t>Indennità ed altri compensi, esclusi i rimborsi spesa per missione, corrisposti al personale a tempo indeterminato</t>
  </si>
  <si>
    <t>Arretrati per anni precedenti corrisposti al personale a tempo determinato</t>
  </si>
  <si>
    <t>Voci stipendiali corrisposte al personale a tempo determinato</t>
  </si>
  <si>
    <t>Straordinario per il personale a tempo determinato</t>
  </si>
  <si>
    <t>Indennità ed altri compensi, esclusi i rimborsi spesa documentati per missione, corrisposti al personale a tempo determinato</t>
  </si>
  <si>
    <t>Assegni di ricerca</t>
  </si>
  <si>
    <t>Altre spese per il personale</t>
  </si>
  <si>
    <t>U.1.01.01.02.000</t>
  </si>
  <si>
    <t>Contributi per asili nido e strutture sportive, ricreative o di vacanza messe a disposizione dei lavoratori dipendenti e delle loro famiglie e altre spese per il benessere del personale</t>
  </si>
  <si>
    <t>Altre spese per il personale n.a.c.</t>
  </si>
  <si>
    <t>U.1.01.01.02.001</t>
  </si>
  <si>
    <t>U.1.01.01.02.002</t>
  </si>
  <si>
    <t>U.1.01.01.02.003</t>
  </si>
  <si>
    <t>Contributi sociali a carico dell'ente</t>
  </si>
  <si>
    <t>U.1.01.02.00.000</t>
  </si>
  <si>
    <t>Contributi sociali effettivi a carico dell'ente</t>
  </si>
  <si>
    <t>U.1.01.02.01.000</t>
  </si>
  <si>
    <t>Contributi obbligatori per il personale</t>
  </si>
  <si>
    <t xml:space="preserve">Contributi previdenza complementare </t>
  </si>
  <si>
    <t>Altri contributi sociali effettivi n.a.c.</t>
  </si>
  <si>
    <t>U.1.01.02.01.001</t>
  </si>
  <si>
    <t>U.1.01.02.01.002</t>
  </si>
  <si>
    <t>U.1.01.02.01.003</t>
  </si>
  <si>
    <t>U.1.01.02.01.004</t>
  </si>
  <si>
    <t>U.1.01.02.02.000</t>
  </si>
  <si>
    <t>Altri contributi sociali</t>
  </si>
  <si>
    <t>Contributi per Indennità di fine rapporto erogata tramite INPS</t>
  </si>
  <si>
    <t>U.1.01.02.02.001</t>
  </si>
  <si>
    <t>Assegni familiari</t>
  </si>
  <si>
    <t>Equo indennizzo</t>
  </si>
  <si>
    <t>U.1.01.02.02.002</t>
  </si>
  <si>
    <t>Accantonamento di fine rapporto - quota annuale</t>
  </si>
  <si>
    <t>Oneri per il personale in quiescenza</t>
  </si>
  <si>
    <t>Arretrati per oneri per il personale in quiescenza</t>
  </si>
  <si>
    <t>Accantonamento per indennità di fine rapporto - quota maturata nell'anno in corso</t>
  </si>
  <si>
    <t>U.1.01.02.02.003</t>
  </si>
  <si>
    <t>U.1.01.02.02.004</t>
  </si>
  <si>
    <t>U.1.01.02.02.005</t>
  </si>
  <si>
    <t>U.1.01.02.02.006</t>
  </si>
  <si>
    <t>Contributi erogati direttamente al proprio personale n.a.c.</t>
  </si>
  <si>
    <t>U.1.01.02.02.999</t>
  </si>
  <si>
    <t>U.1.03.02.12.001</t>
  </si>
  <si>
    <t>Acquisto di servizi da agenzie di lavoro interinale</t>
  </si>
  <si>
    <t>Quota LSU in carico all'ente</t>
  </si>
  <si>
    <t>Collaborazioni coordinate e a progetto</t>
  </si>
  <si>
    <t>Altre forme di lavoro flessibile n.a.c.</t>
  </si>
  <si>
    <t>U.1.03.02.12.000</t>
  </si>
  <si>
    <t>U.1.03.02.12.002</t>
  </si>
  <si>
    <t>U.1.03.02.12.003</t>
  </si>
  <si>
    <t>U.1.03.02.12.999</t>
  </si>
  <si>
    <t>Lavoro flessibile, quota LSU e acquisto di servizi da agenzie di lavoro interinale (parziale)</t>
  </si>
  <si>
    <t xml:space="preserve"> TOTALE SPESE DI PERSONALE D.M. 17 MARZO 2020</t>
  </si>
  <si>
    <t>Costo pro-quota delle spese per convenzione di segreteria (art. 2, c. 3, D.M. Ministero dell'Interno in itinere)</t>
  </si>
  <si>
    <t>ECCEZIONE 1</t>
  </si>
  <si>
    <t>ECCEZIONE 2</t>
  </si>
  <si>
    <r>
      <t xml:space="preserve">Redditi da lavoro dipendente </t>
    </r>
    <r>
      <rPr>
        <b/>
        <sz val="14"/>
        <color indexed="10"/>
        <rFont val="Arial"/>
        <family val="2"/>
      </rPr>
      <t>(AL NETTO DEGLI IMPORTI DI CUI ALL'ECCEZIONE 1, SE RICORRE)</t>
    </r>
  </si>
  <si>
    <t xml:space="preserve"> TOTALE SPESE DI PERSONALE EFFETTIVO</t>
  </si>
  <si>
    <t>Spese di personale per nuove assunzioni (dopo 14/10/2020) integralmente finanziate da normative speciali (A DETRARRE)</t>
  </si>
  <si>
    <t>Spesa di personale da rendiconto di gestione 2018</t>
  </si>
  <si>
    <r>
      <t xml:space="preserve">Entrate correnti da rendiconti di gestione dell'ultimo triennio </t>
    </r>
    <r>
      <rPr>
        <b/>
        <sz val="12"/>
        <color indexed="10"/>
        <rFont val="Arial"/>
        <family val="2"/>
      </rPr>
      <t>(al netto di eventuali entrate relative alle eccezioni 1 e 2 del foglio "Spese di personale-Dettaglio")</t>
    </r>
  </si>
  <si>
    <t>Spesa di personale da ultimo rendiconto di gestione approvato (v. foglio "Spese di personale-Dettaglio")</t>
  </si>
  <si>
    <t>Importo Fondo crediti di dubbia esigibilità (FCDE) stanziato nel bilancio di previsione dell'esercizio</t>
  </si>
  <si>
    <t>(b)</t>
  </si>
  <si>
    <t>(c)</t>
  </si>
  <si>
    <t>(d)</t>
  </si>
  <si>
    <t>(e)</t>
  </si>
  <si>
    <t>(f)</t>
  </si>
  <si>
    <t>(g)</t>
  </si>
  <si>
    <r>
      <t xml:space="preserve">Incremento teorico massimo della spesa per assunzioni a tempo indeterminato - Enti virtuosi </t>
    </r>
    <r>
      <rPr>
        <b/>
        <sz val="12"/>
        <color indexed="10"/>
        <rFont val="Arial"/>
        <family val="2"/>
      </rPr>
      <t>(SE (c) &lt; o = (d))</t>
    </r>
  </si>
  <si>
    <r>
      <t xml:space="preserve">Tetto massimo della spesa per assunzioni a tempo indeterminato - Enti non virtuosi </t>
    </r>
    <r>
      <rPr>
        <b/>
        <sz val="12"/>
        <color indexed="10"/>
        <rFont val="Arial"/>
        <family val="2"/>
      </rPr>
      <t>(SE (c) &gt; (d))</t>
    </r>
  </si>
  <si>
    <t>Percentuale massima di incremento spesa di personale da Tabella 2 DM nel periodo 2020-2024 - Enti virtuosi</t>
  </si>
  <si>
    <t>(h)</t>
  </si>
  <si>
    <t>(a1)</t>
  </si>
  <si>
    <r>
      <t xml:space="preserve">Rapporto effettivo tra spesa di personale e entrate correnti nette </t>
    </r>
    <r>
      <rPr>
        <b/>
        <sz val="12"/>
        <color indexed="10"/>
        <rFont val="Arial"/>
        <family val="2"/>
      </rPr>
      <t>(a) / (b)</t>
    </r>
  </si>
  <si>
    <t>(m)</t>
  </si>
  <si>
    <t>Resti assunzionali disponibili (art. 5, c. 2) (v. foglio "Resti assunzionali") - Enti virtuosi</t>
  </si>
  <si>
    <t>Migliore alternativa tra (i) e (l) in presenza di resti assunzionali (Parere RGS) - Enti virtuosi</t>
  </si>
  <si>
    <t>(n)</t>
  </si>
  <si>
    <t>(o)</t>
  </si>
  <si>
    <t>Se (c) è maggiore di (d) ma è inferiore a (e), non è consentito aumentare la spesa di personale oltre il limite del 2018.</t>
  </si>
  <si>
    <t>Se (c) è maggiore di (d) e maggiore di (e), l'ente deve ridurre progressivamente il rapporto spese / entrate correnti.</t>
  </si>
  <si>
    <t>Sommatoria tra spesa da ultimo rendiconto approvato e incremento da Tabella 1 - Enti virtuosi</t>
  </si>
  <si>
    <t>(f1)</t>
  </si>
  <si>
    <t>(m1)</t>
  </si>
  <si>
    <t>Se (i) è maggiore di (f), l'incremento di spesa non può essere superiore a (f).</t>
  </si>
  <si>
    <r>
      <t>Incremento annuo della spesa di personale in sede di prima applicazione Tabella 2 (2020-2024) - Enti virtuosi</t>
    </r>
    <r>
      <rPr>
        <b/>
        <sz val="12"/>
        <color indexed="10"/>
        <rFont val="Arial"/>
        <family val="2"/>
      </rPr>
      <t xml:space="preserve"> (a1) * (h)</t>
    </r>
  </si>
  <si>
    <t>Tetto di spesa comprensivo del più alto tra incremento da Tab. 2 e resti assunzionali - Enti virtuosi (a1) + (m)</t>
  </si>
  <si>
    <r>
      <t xml:space="preserve">Confronto con il limite di incremento da Tabella 1 DM (Parere RGS) - Enti virtuosi </t>
    </r>
    <r>
      <rPr>
        <b/>
        <sz val="12"/>
        <color indexed="10"/>
        <rFont val="Arial"/>
        <family val="2"/>
      </rPr>
      <t>(m1) &lt; (f)</t>
    </r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</si>
</sst>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0\ &quot;€&quot;"/>
    <numFmt numFmtId="171" formatCode="&quot;Sì&quot;;&quot;Sì&quot;;&quot;No&quot;"/>
    <numFmt numFmtId="172" formatCode="&quot;Vero&quot;;&quot;Vero&quot;;&quot;Falso&quot;"/>
    <numFmt numFmtId="173" formatCode="&quot;Attivo&quot;;&quot;Attivo&quot;;&quot;Inattivo&quot;"/>
    <numFmt numFmtId="174" formatCode="[$€-2]\ #.##000_);[Red]\([$€-2]\ #.##000\)"/>
  </numFmts>
  <fonts count="97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2"/>
      <color indexed="8"/>
      <name val="Calibri"/>
      <family val="2"/>
    </font>
    <font>
      <b/>
      <sz val="10.5"/>
      <name val="Calibri"/>
      <family val="2"/>
    </font>
    <font>
      <b/>
      <sz val="14"/>
      <name val="Calibri"/>
      <family val="2"/>
    </font>
    <font>
      <sz val="10.5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u val="single"/>
      <sz val="12"/>
      <color indexed="25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2"/>
      <color indexed="30"/>
      <name val="Arial"/>
      <family val="2"/>
    </font>
    <font>
      <b/>
      <sz val="12"/>
      <color indexed="62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b/>
      <sz val="12"/>
      <color indexed="22"/>
      <name val="Arial"/>
      <family val="2"/>
    </font>
    <font>
      <b/>
      <u val="single"/>
      <sz val="12"/>
      <color indexed="49"/>
      <name val="Arial"/>
      <family val="2"/>
    </font>
    <font>
      <b/>
      <sz val="12"/>
      <color indexed="49"/>
      <name val="Arial"/>
      <family val="2"/>
    </font>
    <font>
      <b/>
      <sz val="16"/>
      <color indexed="8"/>
      <name val="Arial"/>
      <family val="2"/>
    </font>
    <font>
      <b/>
      <sz val="14"/>
      <color indexed="52"/>
      <name val="Arial"/>
      <family val="2"/>
    </font>
    <font>
      <b/>
      <sz val="14"/>
      <color indexed="8"/>
      <name val="Arial"/>
      <family val="2"/>
    </font>
    <font>
      <sz val="11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10"/>
      <name val="Calibri"/>
      <family val="2"/>
    </font>
    <font>
      <b/>
      <sz val="12"/>
      <color indexed="57"/>
      <name val="Arial"/>
      <family val="2"/>
    </font>
    <font>
      <b/>
      <sz val="14"/>
      <color indexed="53"/>
      <name val="Arial"/>
      <family val="2"/>
    </font>
    <font>
      <sz val="16"/>
      <color indexed="8"/>
      <name val="Arial"/>
      <family val="2"/>
    </font>
    <font>
      <b/>
      <sz val="16"/>
      <color indexed="10"/>
      <name val="Arial"/>
      <family val="2"/>
    </font>
    <font>
      <sz val="16"/>
      <color indexed="1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rgb="FFFA7D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u val="single"/>
      <sz val="12"/>
      <color theme="10"/>
      <name val="Arial"/>
      <family val="2"/>
    </font>
    <font>
      <b/>
      <sz val="12"/>
      <color theme="4"/>
      <name val="Arial"/>
      <family val="2"/>
    </font>
    <font>
      <sz val="12"/>
      <color theme="0"/>
      <name val="Arial"/>
      <family val="2"/>
    </font>
    <font>
      <b/>
      <sz val="12"/>
      <color rgb="FFFF0000"/>
      <name val="Arial"/>
      <family val="2"/>
    </font>
    <font>
      <b/>
      <sz val="9"/>
      <color theme="1"/>
      <name val="Arial"/>
      <family val="2"/>
    </font>
    <font>
      <b/>
      <sz val="12"/>
      <color theme="0" tint="-0.04997999966144562"/>
      <name val="Arial"/>
      <family val="2"/>
    </font>
    <font>
      <b/>
      <u val="single"/>
      <sz val="12"/>
      <color theme="8" tint="-0.24997000396251678"/>
      <name val="Arial"/>
      <family val="2"/>
    </font>
    <font>
      <b/>
      <sz val="12"/>
      <color theme="8" tint="-0.24997000396251678"/>
      <name val="Arial"/>
      <family val="2"/>
    </font>
    <font>
      <b/>
      <sz val="16"/>
      <color theme="1"/>
      <name val="Arial"/>
      <family val="2"/>
    </font>
    <font>
      <b/>
      <sz val="14"/>
      <color rgb="FFFA7D00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b/>
      <sz val="14"/>
      <color rgb="FFFF0000"/>
      <name val="Calibri"/>
      <family val="2"/>
    </font>
    <font>
      <b/>
      <sz val="12"/>
      <color theme="9" tint="-0.24997000396251678"/>
      <name val="Arial"/>
      <family val="2"/>
    </font>
    <font>
      <b/>
      <sz val="14"/>
      <color theme="5" tint="-0.24997000396251678"/>
      <name val="Arial"/>
      <family val="2"/>
    </font>
    <font>
      <sz val="16"/>
      <color theme="1"/>
      <name val="Arial"/>
      <family val="2"/>
    </font>
    <font>
      <b/>
      <sz val="16"/>
      <color rgb="FFFF0000"/>
      <name val="Arial"/>
      <family val="2"/>
    </font>
    <font>
      <sz val="16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thin">
        <color rgb="FF7F7F7F"/>
      </left>
      <right style="thin"/>
      <top/>
      <bottom style="thin">
        <color rgb="FF7F7F7F"/>
      </bottom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>
        <color rgb="FFFF0000"/>
      </left>
      <right/>
      <top/>
      <bottom style="thin"/>
    </border>
    <border>
      <left style="thin"/>
      <right style="medium">
        <color rgb="FFFF0000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6" fillId="26" borderId="0" applyNumberFormat="0" applyBorder="0" applyAlignment="0" applyProtection="0"/>
    <xf numFmtId="0" fontId="56" fillId="27" borderId="0" applyNumberFormat="0" applyBorder="0" applyAlignment="0" applyProtection="0"/>
    <xf numFmtId="0" fontId="5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0" fontId="59" fillId="20" borderId="5" applyNumberFormat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5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4">
    <xf numFmtId="0" fontId="0" fillId="0" borderId="0" xfId="0" applyFont="1" applyAlignment="1">
      <alignment/>
    </xf>
    <xf numFmtId="170" fontId="51" fillId="20" borderId="1" xfId="33" applyNumberFormat="1" applyAlignment="1">
      <alignment horizontal="right" vertical="center" wrapText="1"/>
    </xf>
    <xf numFmtId="170" fontId="51" fillId="20" borderId="10" xfId="33" applyNumberFormat="1" applyBorder="1" applyAlignment="1">
      <alignment horizontal="right" vertical="center" wrapText="1"/>
    </xf>
    <xf numFmtId="0" fontId="69" fillId="33" borderId="11" xfId="0" applyFont="1" applyFill="1" applyBorder="1" applyAlignment="1">
      <alignment horizontal="center" vertical="center" wrapText="1"/>
    </xf>
    <xf numFmtId="0" fontId="70" fillId="33" borderId="11" xfId="0" applyFont="1" applyFill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9" fillId="0" borderId="11" xfId="0" applyFont="1" applyBorder="1" applyAlignment="1">
      <alignment horizontal="justify" vertical="center" wrapText="1"/>
    </xf>
    <xf numFmtId="0" fontId="72" fillId="0" borderId="11" xfId="0" applyFont="1" applyBorder="1" applyAlignment="1">
      <alignment horizontal="center" vertical="center" wrapText="1"/>
    </xf>
    <xf numFmtId="170" fontId="71" fillId="34" borderId="11" xfId="0" applyNumberFormat="1" applyFont="1" applyFill="1" applyBorder="1" applyAlignment="1">
      <alignment horizontal="right" vertical="center" wrapText="1"/>
    </xf>
    <xf numFmtId="0" fontId="73" fillId="0" borderId="0" xfId="0" applyFont="1" applyAlignment="1">
      <alignment vertical="center"/>
    </xf>
    <xf numFmtId="0" fontId="73" fillId="0" borderId="12" xfId="0" applyFont="1" applyBorder="1" applyAlignment="1">
      <alignment vertical="center"/>
    </xf>
    <xf numFmtId="0" fontId="72" fillId="0" borderId="13" xfId="0" applyFont="1" applyBorder="1" applyAlignment="1">
      <alignment horizontal="center" vertical="center"/>
    </xf>
    <xf numFmtId="0" fontId="73" fillId="0" borderId="14" xfId="0" applyFont="1" applyBorder="1" applyAlignment="1">
      <alignment vertical="center"/>
    </xf>
    <xf numFmtId="0" fontId="72" fillId="0" borderId="15" xfId="0" applyFont="1" applyBorder="1" applyAlignment="1">
      <alignment vertical="center"/>
    </xf>
    <xf numFmtId="0" fontId="73" fillId="0" borderId="0" xfId="0" applyFont="1" applyBorder="1" applyAlignment="1">
      <alignment vertical="center"/>
    </xf>
    <xf numFmtId="0" fontId="73" fillId="0" borderId="16" xfId="0" applyFont="1" applyBorder="1" applyAlignment="1">
      <alignment vertical="center"/>
    </xf>
    <xf numFmtId="0" fontId="73" fillId="0" borderId="15" xfId="0" applyFont="1" applyBorder="1" applyAlignment="1">
      <alignment vertical="center"/>
    </xf>
    <xf numFmtId="0" fontId="72" fillId="0" borderId="0" xfId="0" applyFont="1" applyBorder="1" applyAlignment="1">
      <alignment horizontal="center" vertical="center"/>
    </xf>
    <xf numFmtId="0" fontId="74" fillId="20" borderId="1" xfId="33" applyFont="1" applyBorder="1" applyAlignment="1">
      <alignment horizontal="center" vertical="center"/>
    </xf>
    <xf numFmtId="170" fontId="74" fillId="20" borderId="1" xfId="33" applyNumberFormat="1" applyFont="1" applyBorder="1" applyAlignment="1">
      <alignment vertical="center"/>
    </xf>
    <xf numFmtId="10" fontId="74" fillId="20" borderId="1" xfId="33" applyNumberFormat="1" applyFont="1" applyBorder="1" applyAlignment="1">
      <alignment horizontal="center" vertical="center"/>
    </xf>
    <xf numFmtId="0" fontId="73" fillId="0" borderId="17" xfId="0" applyFont="1" applyBorder="1" applyAlignment="1">
      <alignment vertical="center"/>
    </xf>
    <xf numFmtId="0" fontId="73" fillId="0" borderId="0" xfId="0" applyFont="1" applyAlignment="1">
      <alignment/>
    </xf>
    <xf numFmtId="0" fontId="75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vertical="center" wrapText="1"/>
    </xf>
    <xf numFmtId="170" fontId="76" fillId="34" borderId="11" xfId="0" applyNumberFormat="1" applyFont="1" applyFill="1" applyBorder="1" applyAlignment="1">
      <alignment vertical="center" wrapText="1"/>
    </xf>
    <xf numFmtId="0" fontId="77" fillId="0" borderId="0" xfId="36" applyFont="1" applyAlignment="1">
      <alignment horizontal="justify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3" fillId="0" borderId="0" xfId="0" applyFont="1" applyAlignment="1">
      <alignment horizontal="center" vertical="center"/>
    </xf>
    <xf numFmtId="3" fontId="73" fillId="0" borderId="0" xfId="0" applyNumberFormat="1" applyFont="1" applyAlignment="1">
      <alignment/>
    </xf>
    <xf numFmtId="10" fontId="80" fillId="0" borderId="0" xfId="0" applyNumberFormat="1" applyFont="1" applyAlignment="1">
      <alignment horizontal="center"/>
    </xf>
    <xf numFmtId="0" fontId="73" fillId="0" borderId="0" xfId="0" applyFont="1" applyAlignment="1">
      <alignment horizontal="center"/>
    </xf>
    <xf numFmtId="0" fontId="81" fillId="0" borderId="0" xfId="0" applyFont="1" applyAlignment="1">
      <alignment horizontal="center" vertical="center"/>
    </xf>
    <xf numFmtId="0" fontId="69" fillId="0" borderId="0" xfId="0" applyFont="1" applyAlignment="1">
      <alignment horizontal="left"/>
    </xf>
    <xf numFmtId="0" fontId="74" fillId="20" borderId="1" xfId="33" applyFont="1" applyAlignment="1">
      <alignment horizontal="center" vertical="center"/>
    </xf>
    <xf numFmtId="3" fontId="74" fillId="20" borderId="1" xfId="33" applyNumberFormat="1" applyFont="1" applyAlignment="1">
      <alignment horizontal="center"/>
    </xf>
    <xf numFmtId="0" fontId="75" fillId="0" borderId="0" xfId="0" applyFont="1" applyAlignment="1">
      <alignment horizontal="center"/>
    </xf>
    <xf numFmtId="10" fontId="82" fillId="22" borderId="0" xfId="0" applyNumberFormat="1" applyFont="1" applyFill="1" applyAlignment="1">
      <alignment horizontal="center"/>
    </xf>
    <xf numFmtId="0" fontId="83" fillId="0" borderId="15" xfId="0" applyFont="1" applyBorder="1" applyAlignment="1">
      <alignment horizontal="right" vertical="center"/>
    </xf>
    <xf numFmtId="0" fontId="72" fillId="0" borderId="15" xfId="0" applyFont="1" applyBorder="1" applyAlignment="1">
      <alignment horizontal="right" vertical="center"/>
    </xf>
    <xf numFmtId="170" fontId="84" fillId="20" borderId="1" xfId="33" applyNumberFormat="1" applyFont="1" applyBorder="1" applyAlignment="1">
      <alignment vertical="center"/>
    </xf>
    <xf numFmtId="0" fontId="72" fillId="0" borderId="18" xfId="0" applyFont="1" applyFill="1" applyBorder="1" applyAlignment="1">
      <alignment horizontal="right" vertical="center"/>
    </xf>
    <xf numFmtId="170" fontId="80" fillId="35" borderId="19" xfId="33" applyNumberFormat="1" applyFont="1" applyFill="1" applyBorder="1" applyAlignment="1">
      <alignment vertical="center"/>
    </xf>
    <xf numFmtId="0" fontId="85" fillId="0" borderId="0" xfId="0" applyFont="1" applyBorder="1" applyAlignment="1">
      <alignment horizontal="center" vertical="center"/>
    </xf>
    <xf numFmtId="0" fontId="80" fillId="0" borderId="16" xfId="0" applyFont="1" applyBorder="1" applyAlignment="1">
      <alignment horizontal="center" vertical="center"/>
    </xf>
    <xf numFmtId="0" fontId="72" fillId="0" borderId="0" xfId="0" applyFont="1" applyAlignment="1">
      <alignment vertical="center"/>
    </xf>
    <xf numFmtId="0" fontId="72" fillId="0" borderId="13" xfId="0" applyFont="1" applyBorder="1" applyAlignment="1">
      <alignment horizontal="center" vertical="center"/>
    </xf>
    <xf numFmtId="0" fontId="72" fillId="0" borderId="15" xfId="0" applyFont="1" applyBorder="1" applyAlignment="1">
      <alignment horizontal="right" vertical="center"/>
    </xf>
    <xf numFmtId="10" fontId="86" fillId="20" borderId="20" xfId="33" applyNumberFormat="1" applyFont="1" applyBorder="1" applyAlignment="1">
      <alignment horizontal="center" vertical="center"/>
    </xf>
    <xf numFmtId="0" fontId="72" fillId="0" borderId="21" xfId="0" applyFont="1" applyBorder="1" applyAlignment="1">
      <alignment horizontal="center" vertical="center"/>
    </xf>
    <xf numFmtId="3" fontId="74" fillId="34" borderId="1" xfId="33" applyNumberFormat="1" applyFont="1" applyFill="1" applyAlignment="1">
      <alignment horizontal="center"/>
    </xf>
    <xf numFmtId="0" fontId="74" fillId="34" borderId="1" xfId="33" applyFont="1" applyFill="1" applyAlignment="1">
      <alignment horizontal="center" vertical="center"/>
    </xf>
    <xf numFmtId="0" fontId="72" fillId="36" borderId="22" xfId="0" applyFont="1" applyFill="1" applyBorder="1" applyAlignment="1">
      <alignment horizontal="center" vertical="center"/>
    </xf>
    <xf numFmtId="0" fontId="85" fillId="0" borderId="23" xfId="0" applyFont="1" applyBorder="1" applyAlignment="1">
      <alignment horizontal="left" vertical="center"/>
    </xf>
    <xf numFmtId="0" fontId="85" fillId="0" borderId="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7" fillId="0" borderId="11" xfId="0" applyFont="1" applyBorder="1" applyAlignment="1">
      <alignment vertical="center" wrapText="1"/>
    </xf>
    <xf numFmtId="0" fontId="72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/>
    </xf>
    <xf numFmtId="0" fontId="88" fillId="0" borderId="11" xfId="0" applyFont="1" applyBorder="1" applyAlignment="1">
      <alignment vertical="center" wrapText="1"/>
    </xf>
    <xf numFmtId="170" fontId="76" fillId="36" borderId="11" xfId="0" applyNumberFormat="1" applyFont="1" applyFill="1" applyBorder="1" applyAlignment="1">
      <alignment vertical="center" wrapText="1"/>
    </xf>
    <xf numFmtId="170" fontId="76" fillId="37" borderId="11" xfId="0" applyNumberFormat="1" applyFont="1" applyFill="1" applyBorder="1" applyAlignment="1">
      <alignment vertical="center" wrapText="1"/>
    </xf>
    <xf numFmtId="170" fontId="76" fillId="38" borderId="11" xfId="0" applyNumberFormat="1" applyFont="1" applyFill="1" applyBorder="1" applyAlignment="1">
      <alignment vertical="center" wrapText="1"/>
    </xf>
    <xf numFmtId="0" fontId="85" fillId="0" borderId="11" xfId="0" applyFont="1" applyBorder="1" applyAlignment="1">
      <alignment horizontal="right" vertical="center" wrapText="1" indent="2"/>
    </xf>
    <xf numFmtId="170" fontId="89" fillId="39" borderId="11" xfId="0" applyNumberFormat="1" applyFont="1" applyFill="1" applyBorder="1" applyAlignment="1">
      <alignment vertical="center" wrapText="1"/>
    </xf>
    <xf numFmtId="0" fontId="7" fillId="40" borderId="11" xfId="0" applyFont="1" applyFill="1" applyBorder="1" applyAlignment="1">
      <alignment horizontal="center" vertical="center"/>
    </xf>
    <xf numFmtId="0" fontId="76" fillId="40" borderId="11" xfId="0" applyFont="1" applyFill="1" applyBorder="1" applyAlignment="1">
      <alignment vertical="center" wrapText="1"/>
    </xf>
    <xf numFmtId="170" fontId="76" fillId="40" borderId="11" xfId="0" applyNumberFormat="1" applyFont="1" applyFill="1" applyBorder="1" applyAlignment="1">
      <alignment vertical="center" wrapText="1"/>
    </xf>
    <xf numFmtId="170" fontId="73" fillId="34" borderId="11" xfId="0" applyNumberFormat="1" applyFont="1" applyFill="1" applyBorder="1" applyAlignment="1">
      <alignment vertical="center"/>
    </xf>
    <xf numFmtId="0" fontId="72" fillId="0" borderId="15" xfId="0" applyFont="1" applyBorder="1" applyAlignment="1">
      <alignment horizontal="right" vertical="center"/>
    </xf>
    <xf numFmtId="0" fontId="80" fillId="0" borderId="15" xfId="0" applyFont="1" applyBorder="1" applyAlignment="1">
      <alignment horizontal="right" vertical="center"/>
    </xf>
    <xf numFmtId="0" fontId="90" fillId="0" borderId="11" xfId="0" applyFont="1" applyBorder="1" applyAlignment="1">
      <alignment vertical="center" wrapText="1"/>
    </xf>
    <xf numFmtId="0" fontId="91" fillId="0" borderId="11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3" fillId="0" borderId="0" xfId="0" applyFont="1" applyBorder="1" applyAlignment="1">
      <alignment horizontal="center" vertical="center"/>
    </xf>
    <xf numFmtId="170" fontId="92" fillId="20" borderId="1" xfId="33" applyNumberFormat="1" applyFont="1" applyBorder="1" applyAlignment="1">
      <alignment vertical="center"/>
    </xf>
    <xf numFmtId="0" fontId="74" fillId="20" borderId="11" xfId="33" applyFont="1" applyBorder="1" applyAlignment="1">
      <alignment horizontal="center" vertical="center"/>
    </xf>
    <xf numFmtId="3" fontId="72" fillId="36" borderId="11" xfId="0" applyNumberFormat="1" applyFont="1" applyFill="1" applyBorder="1" applyAlignment="1">
      <alignment horizontal="center" vertical="center"/>
    </xf>
    <xf numFmtId="0" fontId="85" fillId="0" borderId="0" xfId="0" applyFont="1" applyAlignment="1">
      <alignment horizontal="center" vertical="center"/>
    </xf>
    <xf numFmtId="170" fontId="92" fillId="20" borderId="1" xfId="33" applyNumberFormat="1" applyFont="1" applyAlignment="1">
      <alignment vertical="center"/>
    </xf>
    <xf numFmtId="0" fontId="93" fillId="0" borderId="0" xfId="0" applyFont="1" applyAlignment="1">
      <alignment vertical="center"/>
    </xf>
    <xf numFmtId="0" fontId="85" fillId="0" borderId="24" xfId="0" applyFont="1" applyBorder="1" applyAlignment="1">
      <alignment horizontal="center" vertical="center"/>
    </xf>
    <xf numFmtId="170" fontId="80" fillId="20" borderId="1" xfId="33" applyNumberFormat="1" applyFont="1" applyBorder="1" applyAlignment="1">
      <alignment vertical="center"/>
    </xf>
    <xf numFmtId="0" fontId="85" fillId="0" borderId="12" xfId="0" applyFont="1" applyBorder="1" applyAlignment="1">
      <alignment horizontal="center" vertical="center"/>
    </xf>
    <xf numFmtId="0" fontId="85" fillId="0" borderId="13" xfId="0" applyFont="1" applyBorder="1" applyAlignment="1">
      <alignment horizontal="center" vertical="center"/>
    </xf>
    <xf numFmtId="0" fontId="85" fillId="0" borderId="14" xfId="0" applyFont="1" applyBorder="1" applyAlignment="1">
      <alignment horizontal="center" vertical="center"/>
    </xf>
    <xf numFmtId="0" fontId="85" fillId="0" borderId="15" xfId="0" applyFont="1" applyBorder="1" applyAlignment="1">
      <alignment horizontal="center" vertical="center"/>
    </xf>
    <xf numFmtId="0" fontId="94" fillId="0" borderId="0" xfId="0" applyFont="1" applyBorder="1" applyAlignment="1">
      <alignment horizontal="center" vertical="center"/>
    </xf>
    <xf numFmtId="0" fontId="94" fillId="0" borderId="16" xfId="0" applyFont="1" applyBorder="1" applyAlignment="1">
      <alignment horizontal="center" vertical="center"/>
    </xf>
    <xf numFmtId="0" fontId="95" fillId="0" borderId="15" xfId="0" applyFont="1" applyBorder="1" applyAlignment="1">
      <alignment horizontal="center" vertical="center"/>
    </xf>
    <xf numFmtId="0" fontId="96" fillId="0" borderId="0" xfId="0" applyFont="1" applyAlignment="1">
      <alignment horizontal="center" vertical="center"/>
    </xf>
    <xf numFmtId="0" fontId="96" fillId="0" borderId="16" xfId="0" applyFont="1" applyBorder="1" applyAlignment="1">
      <alignment horizontal="center" vertical="center"/>
    </xf>
    <xf numFmtId="0" fontId="69" fillId="0" borderId="0" xfId="0" applyFont="1" applyBorder="1" applyAlignment="1">
      <alignment horizontal="right" vertical="center" wrapText="1"/>
    </xf>
    <xf numFmtId="0" fontId="72" fillId="0" borderId="1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/>
    </xf>
    <xf numFmtId="0" fontId="72" fillId="0" borderId="15" xfId="0" applyFont="1" applyBorder="1" applyAlignment="1">
      <alignment horizontal="right" vertical="center" wrapText="1"/>
    </xf>
    <xf numFmtId="0" fontId="73" fillId="0" borderId="15" xfId="0" applyFont="1" applyBorder="1" applyAlignment="1">
      <alignment horizontal="right" vertical="center" wrapText="1"/>
    </xf>
    <xf numFmtId="0" fontId="78" fillId="0" borderId="25" xfId="0" applyFont="1" applyBorder="1" applyAlignment="1">
      <alignment horizontal="center" vertical="center"/>
    </xf>
    <xf numFmtId="0" fontId="73" fillId="0" borderId="26" xfId="0" applyFont="1" applyBorder="1" applyAlignment="1">
      <alignment horizontal="center" vertical="center"/>
    </xf>
    <xf numFmtId="0" fontId="78" fillId="0" borderId="27" xfId="0" applyFont="1" applyBorder="1" applyAlignment="1">
      <alignment horizontal="center" vertical="center"/>
    </xf>
    <xf numFmtId="0" fontId="73" fillId="0" borderId="0" xfId="0" applyFont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a1" displayName="Tabella1" ref="B3:E15" comment="" totalsRowShown="0">
  <autoFilter ref="B3:E15"/>
  <tableColumns count="4">
    <tableColumn id="4" name="DA"/>
    <tableColumn id="3" name="A"/>
    <tableColumn id="2" name="VALORE SOGLIA"/>
    <tableColumn id="1" name="FASCI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la14" displayName="Tabella14" ref="B3:H15" comment="" totalsRowShown="0">
  <autoFilter ref="B3:H15"/>
  <tableColumns count="7">
    <tableColumn id="4" name="DA"/>
    <tableColumn id="3" name="A"/>
    <tableColumn id="2" name="2020"/>
    <tableColumn id="5" name="2021"/>
    <tableColumn id="6" name="2022"/>
    <tableColumn id="7" name="2023"/>
    <tableColumn id="8" name="202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4" name="Tabella15" displayName="Tabella15" ref="B3:E15" comment="" totalsRowShown="0">
  <autoFilter ref="B3:E15"/>
  <tableColumns count="4">
    <tableColumn id="4" name="DA"/>
    <tableColumn id="3" name="A"/>
    <tableColumn id="2" name="VALORE SOGLIA"/>
    <tableColumn id="1" name="FASCI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45"/>
  <sheetViews>
    <sheetView showGridLines="0" zoomScalePageLayoutView="0" workbookViewId="0" topLeftCell="B31">
      <selection activeCell="D9" sqref="D9"/>
    </sheetView>
  </sheetViews>
  <sheetFormatPr defaultColWidth="10.75390625" defaultRowHeight="15.75"/>
  <cols>
    <col min="1" max="1" width="3.25390625" style="22" customWidth="1"/>
    <col min="2" max="2" width="21.50390625" style="22" customWidth="1"/>
    <col min="3" max="3" width="146.25390625" style="22" customWidth="1"/>
    <col min="4" max="4" width="22.75390625" style="22" customWidth="1"/>
    <col min="5" max="16384" width="10.75390625" style="22" customWidth="1"/>
  </cols>
  <sheetData>
    <row r="2" spans="2:4" ht="24" customHeight="1">
      <c r="B2" s="85" t="s">
        <v>25</v>
      </c>
      <c r="C2" s="86"/>
      <c r="D2" s="87"/>
    </row>
    <row r="3" spans="2:4" ht="19.5" customHeight="1">
      <c r="B3" s="88">
        <f>'Dati e calcoli'!C9</f>
        <v>2020</v>
      </c>
      <c r="C3" s="89"/>
      <c r="D3" s="90"/>
    </row>
    <row r="4" spans="2:4" ht="24" customHeight="1">
      <c r="B4" s="91" t="s">
        <v>53</v>
      </c>
      <c r="C4" s="92"/>
      <c r="D4" s="93"/>
    </row>
    <row r="5" spans="2:4" ht="25.5" customHeight="1">
      <c r="B5" s="57" t="s">
        <v>54</v>
      </c>
      <c r="C5" s="58" t="s">
        <v>126</v>
      </c>
      <c r="D5" s="64">
        <f>D6+D21</f>
        <v>299546.41000000003</v>
      </c>
    </row>
    <row r="6" spans="2:4" ht="25.5" customHeight="1">
      <c r="B6" s="56" t="s">
        <v>55</v>
      </c>
      <c r="C6" s="59" t="s">
        <v>56</v>
      </c>
      <c r="D6" s="63">
        <f>D7+D17</f>
        <v>299546.41000000003</v>
      </c>
    </row>
    <row r="7" spans="2:4" ht="25.5" customHeight="1">
      <c r="B7" s="56" t="s">
        <v>57</v>
      </c>
      <c r="C7" s="61" t="s">
        <v>58</v>
      </c>
      <c r="D7" s="62">
        <f>SUM(D8:D16)</f>
        <v>299546.41000000003</v>
      </c>
    </row>
    <row r="8" spans="2:4" ht="25.5" customHeight="1">
      <c r="B8" s="60" t="s">
        <v>59</v>
      </c>
      <c r="C8" s="24" t="s">
        <v>68</v>
      </c>
      <c r="D8" s="25"/>
    </row>
    <row r="9" spans="2:4" ht="25.5" customHeight="1">
      <c r="B9" s="60" t="s">
        <v>60</v>
      </c>
      <c r="C9" s="24" t="s">
        <v>69</v>
      </c>
      <c r="D9" s="25">
        <v>299546.41000000003</v>
      </c>
    </row>
    <row r="10" spans="2:4" ht="25.5" customHeight="1">
      <c r="B10" s="60" t="s">
        <v>61</v>
      </c>
      <c r="C10" s="24" t="s">
        <v>70</v>
      </c>
      <c r="D10" s="25"/>
    </row>
    <row r="11" spans="2:4" ht="25.5" customHeight="1">
      <c r="B11" s="60" t="s">
        <v>62</v>
      </c>
      <c r="C11" s="24" t="s">
        <v>71</v>
      </c>
      <c r="D11" s="25"/>
    </row>
    <row r="12" spans="2:4" ht="25.5" customHeight="1">
      <c r="B12" s="60" t="s">
        <v>63</v>
      </c>
      <c r="C12" s="24" t="s">
        <v>72</v>
      </c>
      <c r="D12" s="25"/>
    </row>
    <row r="13" spans="2:4" ht="25.5" customHeight="1">
      <c r="B13" s="60" t="s">
        <v>64</v>
      </c>
      <c r="C13" s="24" t="s">
        <v>73</v>
      </c>
      <c r="D13" s="25"/>
    </row>
    <row r="14" spans="2:4" ht="25.5" customHeight="1">
      <c r="B14" s="60" t="s">
        <v>65</v>
      </c>
      <c r="C14" s="24" t="s">
        <v>74</v>
      </c>
      <c r="D14" s="25"/>
    </row>
    <row r="15" spans="2:4" ht="25.5" customHeight="1">
      <c r="B15" s="60" t="s">
        <v>66</v>
      </c>
      <c r="C15" s="24" t="s">
        <v>75</v>
      </c>
      <c r="D15" s="25"/>
    </row>
    <row r="16" spans="2:4" ht="25.5" customHeight="1">
      <c r="B16" s="60" t="s">
        <v>67</v>
      </c>
      <c r="C16" s="24" t="s">
        <v>76</v>
      </c>
      <c r="D16" s="25"/>
    </row>
    <row r="17" spans="2:4" ht="25.5" customHeight="1">
      <c r="B17" s="56" t="s">
        <v>78</v>
      </c>
      <c r="C17" s="61" t="s">
        <v>77</v>
      </c>
      <c r="D17" s="62">
        <f>SUM(D18:D20)</f>
        <v>0</v>
      </c>
    </row>
    <row r="18" spans="2:4" ht="25.5" customHeight="1">
      <c r="B18" s="60" t="s">
        <v>81</v>
      </c>
      <c r="C18" s="24" t="s">
        <v>79</v>
      </c>
      <c r="D18" s="25"/>
    </row>
    <row r="19" spans="2:4" ht="25.5" customHeight="1">
      <c r="B19" s="60" t="s">
        <v>82</v>
      </c>
      <c r="C19" s="24" t="s">
        <v>24</v>
      </c>
      <c r="D19" s="25"/>
    </row>
    <row r="20" spans="2:4" ht="25.5" customHeight="1">
      <c r="B20" s="60" t="s">
        <v>83</v>
      </c>
      <c r="C20" s="24" t="s">
        <v>80</v>
      </c>
      <c r="D20" s="25"/>
    </row>
    <row r="21" spans="2:4" ht="25.5" customHeight="1">
      <c r="B21" s="56" t="s">
        <v>85</v>
      </c>
      <c r="C21" s="59" t="s">
        <v>84</v>
      </c>
      <c r="D21" s="63">
        <f>D22+D27</f>
        <v>0</v>
      </c>
    </row>
    <row r="22" spans="2:4" ht="25.5" customHeight="1">
      <c r="B22" s="56" t="s">
        <v>87</v>
      </c>
      <c r="C22" s="61" t="s">
        <v>86</v>
      </c>
      <c r="D22" s="62">
        <f>SUM(D23:D26)</f>
        <v>0</v>
      </c>
    </row>
    <row r="23" spans="2:4" ht="25.5" customHeight="1">
      <c r="B23" s="60" t="s">
        <v>91</v>
      </c>
      <c r="C23" s="24" t="s">
        <v>88</v>
      </c>
      <c r="D23" s="25"/>
    </row>
    <row r="24" spans="2:4" ht="25.5" customHeight="1">
      <c r="B24" s="60" t="s">
        <v>92</v>
      </c>
      <c r="C24" s="24" t="s">
        <v>89</v>
      </c>
      <c r="D24" s="25"/>
    </row>
    <row r="25" spans="2:4" ht="25.5" customHeight="1">
      <c r="B25" s="60" t="s">
        <v>93</v>
      </c>
      <c r="C25" s="24" t="s">
        <v>97</v>
      </c>
      <c r="D25" s="25"/>
    </row>
    <row r="26" spans="2:4" ht="25.5" customHeight="1">
      <c r="B26" s="60" t="s">
        <v>94</v>
      </c>
      <c r="C26" s="24" t="s">
        <v>90</v>
      </c>
      <c r="D26" s="25"/>
    </row>
    <row r="27" spans="2:4" ht="25.5" customHeight="1">
      <c r="B27" s="56" t="s">
        <v>95</v>
      </c>
      <c r="C27" s="61" t="s">
        <v>96</v>
      </c>
      <c r="D27" s="62">
        <f>SUM(D28:D34)</f>
        <v>0</v>
      </c>
    </row>
    <row r="28" spans="2:4" ht="25.5" customHeight="1">
      <c r="B28" s="60" t="s">
        <v>98</v>
      </c>
      <c r="C28" s="24" t="s">
        <v>99</v>
      </c>
      <c r="D28" s="25"/>
    </row>
    <row r="29" spans="2:4" ht="25.5" customHeight="1">
      <c r="B29" s="60" t="s">
        <v>101</v>
      </c>
      <c r="C29" s="24" t="s">
        <v>100</v>
      </c>
      <c r="D29" s="25"/>
    </row>
    <row r="30" spans="2:4" ht="25.5" customHeight="1">
      <c r="B30" s="60" t="s">
        <v>106</v>
      </c>
      <c r="C30" s="24" t="s">
        <v>102</v>
      </c>
      <c r="D30" s="25"/>
    </row>
    <row r="31" spans="2:4" ht="25.5" customHeight="1">
      <c r="B31" s="60" t="s">
        <v>107</v>
      </c>
      <c r="C31" s="24" t="s">
        <v>103</v>
      </c>
      <c r="D31" s="25"/>
    </row>
    <row r="32" spans="2:4" ht="25.5" customHeight="1">
      <c r="B32" s="60" t="s">
        <v>108</v>
      </c>
      <c r="C32" s="24" t="s">
        <v>104</v>
      </c>
      <c r="D32" s="25"/>
    </row>
    <row r="33" spans="2:4" ht="25.5" customHeight="1">
      <c r="B33" s="60" t="s">
        <v>109</v>
      </c>
      <c r="C33" s="24" t="s">
        <v>105</v>
      </c>
      <c r="D33" s="25"/>
    </row>
    <row r="34" spans="2:4" ht="25.5" customHeight="1">
      <c r="B34" s="60" t="s">
        <v>111</v>
      </c>
      <c r="C34" s="24" t="s">
        <v>110</v>
      </c>
      <c r="D34" s="25"/>
    </row>
    <row r="35" spans="2:4" ht="6" customHeight="1">
      <c r="B35" s="67"/>
      <c r="C35" s="68"/>
      <c r="D35" s="69"/>
    </row>
    <row r="36" spans="2:4" ht="25.5" customHeight="1">
      <c r="B36" s="56" t="s">
        <v>117</v>
      </c>
      <c r="C36" s="61" t="s">
        <v>121</v>
      </c>
      <c r="D36" s="64">
        <f>SUM(D37:D40)</f>
        <v>0</v>
      </c>
    </row>
    <row r="37" spans="2:4" ht="25.5" customHeight="1">
      <c r="B37" s="60" t="s">
        <v>112</v>
      </c>
      <c r="C37" s="24" t="s">
        <v>113</v>
      </c>
      <c r="D37" s="25"/>
    </row>
    <row r="38" spans="2:4" ht="25.5" customHeight="1">
      <c r="B38" s="60" t="s">
        <v>118</v>
      </c>
      <c r="C38" s="24" t="s">
        <v>114</v>
      </c>
      <c r="D38" s="25"/>
    </row>
    <row r="39" spans="2:4" ht="25.5" customHeight="1">
      <c r="B39" s="60" t="s">
        <v>119</v>
      </c>
      <c r="C39" s="24" t="s">
        <v>115</v>
      </c>
      <c r="D39" s="25"/>
    </row>
    <row r="40" spans="2:4" ht="25.5" customHeight="1">
      <c r="B40" s="60" t="s">
        <v>120</v>
      </c>
      <c r="C40" s="24" t="s">
        <v>116</v>
      </c>
      <c r="D40" s="25"/>
    </row>
    <row r="41" spans="2:4" ht="25.5" customHeight="1">
      <c r="B41" s="23"/>
      <c r="C41" s="65" t="s">
        <v>122</v>
      </c>
      <c r="D41" s="66">
        <f>D5+D36</f>
        <v>299546.41000000003</v>
      </c>
    </row>
    <row r="42" ht="15">
      <c r="B42" s="26"/>
    </row>
    <row r="43" spans="2:4" ht="25.5" customHeight="1">
      <c r="B43" s="74" t="s">
        <v>124</v>
      </c>
      <c r="C43" s="73" t="s">
        <v>123</v>
      </c>
      <c r="D43" s="25"/>
    </row>
    <row r="44" spans="2:4" ht="25.5" customHeight="1">
      <c r="B44" s="74" t="s">
        <v>125</v>
      </c>
      <c r="C44" s="73" t="s">
        <v>128</v>
      </c>
      <c r="D44" s="25"/>
    </row>
    <row r="45" spans="3:4" ht="20.25">
      <c r="C45" s="65" t="s">
        <v>127</v>
      </c>
      <c r="D45" s="66">
        <f>D41+D43-D44</f>
        <v>299546.41000000003</v>
      </c>
    </row>
  </sheetData>
  <sheetProtection/>
  <mergeCells count="3">
    <mergeCell ref="B2:D2"/>
    <mergeCell ref="B3:D3"/>
    <mergeCell ref="B4:D4"/>
  </mergeCells>
  <printOptions/>
  <pageMargins left="0.7" right="0.7" top="0.75" bottom="0.75" header="0.3" footer="0.3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G12"/>
  <sheetViews>
    <sheetView showGridLines="0" zoomScale="144" zoomScaleNormal="144" zoomScalePageLayoutView="0" workbookViewId="0" topLeftCell="A7">
      <selection activeCell="C25" sqref="C25"/>
    </sheetView>
  </sheetViews>
  <sheetFormatPr defaultColWidth="11.25390625" defaultRowHeight="15.75"/>
  <cols>
    <col min="1" max="1" width="2.25390625" style="0" customWidth="1"/>
    <col min="2" max="2" width="5.50390625" style="0" customWidth="1"/>
    <col min="3" max="3" width="30.00390625" style="0" customWidth="1"/>
    <col min="4" max="4" width="10.00390625" style="0" customWidth="1"/>
    <col min="5" max="5" width="21.50390625" style="0" customWidth="1"/>
    <col min="6" max="7" width="20.75390625" style="0" customWidth="1"/>
  </cols>
  <sheetData>
    <row r="1" ht="12.75" customHeight="1"/>
    <row r="2" spans="2:7" ht="15.75">
      <c r="B2" s="95" t="s">
        <v>49</v>
      </c>
      <c r="C2" s="96"/>
      <c r="D2" s="96"/>
      <c r="E2" s="96"/>
      <c r="F2" s="96"/>
      <c r="G2" s="97"/>
    </row>
    <row r="3" spans="2:7" ht="52.5" customHeight="1">
      <c r="B3" s="3" t="s">
        <v>26</v>
      </c>
      <c r="C3" s="4" t="s">
        <v>35</v>
      </c>
      <c r="D3" s="4" t="s">
        <v>27</v>
      </c>
      <c r="E3" s="4" t="s">
        <v>46</v>
      </c>
      <c r="F3" s="4" t="s">
        <v>47</v>
      </c>
      <c r="G3" s="4" t="s">
        <v>48</v>
      </c>
    </row>
    <row r="4" spans="2:7" ht="25.5" customHeight="1">
      <c r="B4" s="5">
        <v>1</v>
      </c>
      <c r="C4" s="6" t="s">
        <v>28</v>
      </c>
      <c r="D4" s="7">
        <v>2014</v>
      </c>
      <c r="E4" s="8"/>
      <c r="F4" s="8"/>
      <c r="G4" s="1">
        <f aca="true" t="shared" si="0" ref="G4:G9">E4-F4</f>
        <v>0</v>
      </c>
    </row>
    <row r="5" spans="2:7" ht="25.5" customHeight="1">
      <c r="B5" s="5">
        <v>2</v>
      </c>
      <c r="C5" s="6" t="s">
        <v>29</v>
      </c>
      <c r="D5" s="7">
        <v>2015</v>
      </c>
      <c r="E5" s="8"/>
      <c r="F5" s="8"/>
      <c r="G5" s="1">
        <f t="shared" si="0"/>
        <v>0</v>
      </c>
    </row>
    <row r="6" spans="2:7" ht="25.5" customHeight="1">
      <c r="B6" s="5">
        <v>3</v>
      </c>
      <c r="C6" s="6" t="s">
        <v>30</v>
      </c>
      <c r="D6" s="7">
        <v>2016</v>
      </c>
      <c r="E6" s="8"/>
      <c r="F6" s="8"/>
      <c r="G6" s="1">
        <f t="shared" si="0"/>
        <v>0</v>
      </c>
    </row>
    <row r="7" spans="2:7" ht="25.5" customHeight="1">
      <c r="B7" s="5">
        <v>4</v>
      </c>
      <c r="C7" s="6" t="s">
        <v>31</v>
      </c>
      <c r="D7" s="7">
        <v>2017</v>
      </c>
      <c r="E7" s="8"/>
      <c r="F7" s="8"/>
      <c r="G7" s="1">
        <f t="shared" si="0"/>
        <v>0</v>
      </c>
    </row>
    <row r="8" spans="2:7" ht="25.5" customHeight="1">
      <c r="B8" s="5">
        <v>5</v>
      </c>
      <c r="C8" s="6" t="s">
        <v>33</v>
      </c>
      <c r="D8" s="7">
        <v>2018</v>
      </c>
      <c r="E8" s="8"/>
      <c r="F8" s="8"/>
      <c r="G8" s="1">
        <f t="shared" si="0"/>
        <v>0</v>
      </c>
    </row>
    <row r="9" spans="2:7" ht="25.5" customHeight="1">
      <c r="B9" s="5">
        <v>6</v>
      </c>
      <c r="C9" s="6" t="s">
        <v>34</v>
      </c>
      <c r="D9" s="7">
        <v>2019</v>
      </c>
      <c r="E9" s="8"/>
      <c r="F9" s="8"/>
      <c r="G9" s="1">
        <f t="shared" si="0"/>
        <v>0</v>
      </c>
    </row>
    <row r="10" spans="2:7" ht="15.75">
      <c r="B10" s="94" t="s">
        <v>32</v>
      </c>
      <c r="C10" s="94"/>
      <c r="D10" s="94"/>
      <c r="E10" s="2">
        <f>SUM(E4:E9)</f>
        <v>0</v>
      </c>
      <c r="F10" s="2">
        <f>SUM(F4:F9)</f>
        <v>0</v>
      </c>
      <c r="G10" s="2">
        <f>SUM(G4:G9)</f>
        <v>0</v>
      </c>
    </row>
    <row r="12" ht="15.75">
      <c r="B12" t="s">
        <v>50</v>
      </c>
    </row>
  </sheetData>
  <sheetProtection/>
  <mergeCells count="2">
    <mergeCell ref="B10:D10"/>
    <mergeCell ref="B2:G2"/>
  </mergeCells>
  <printOptions/>
  <pageMargins left="0.7" right="0.7" top="0.75" bottom="0.75" header="0.3" footer="0.3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G55"/>
  <sheetViews>
    <sheetView showGridLines="0" tabSelected="1" zoomScale="85" zoomScaleNormal="85" workbookViewId="0" topLeftCell="A1">
      <selection activeCell="D6" sqref="D6"/>
    </sheetView>
  </sheetViews>
  <sheetFormatPr defaultColWidth="10.75390625" defaultRowHeight="15.75"/>
  <cols>
    <col min="1" max="1" width="3.50390625" style="9" customWidth="1"/>
    <col min="2" max="2" width="114.75390625" style="9" customWidth="1"/>
    <col min="3" max="3" width="10.25390625" style="9" customWidth="1"/>
    <col min="4" max="4" width="22.25390625" style="9" customWidth="1"/>
    <col min="5" max="5" width="21.00390625" style="9" customWidth="1"/>
    <col min="6" max="6" width="16.75390625" style="9" customWidth="1"/>
    <col min="7" max="7" width="1.75390625" style="9" customWidth="1"/>
    <col min="8" max="16384" width="10.75390625" style="9" customWidth="1"/>
  </cols>
  <sheetData>
    <row r="1" ht="9" customHeight="1"/>
    <row r="2" spans="2:7" ht="16.5" thickBot="1">
      <c r="B2" s="10"/>
      <c r="C2" s="11" t="s">
        <v>10</v>
      </c>
      <c r="D2" s="75"/>
      <c r="E2" s="11"/>
      <c r="F2" s="47"/>
      <c r="G2" s="12"/>
    </row>
    <row r="3" spans="2:7" ht="16.5" thickBot="1">
      <c r="B3" s="39" t="s">
        <v>37</v>
      </c>
      <c r="C3" s="53">
        <v>2022</v>
      </c>
      <c r="D3" s="17"/>
      <c r="E3" s="14"/>
      <c r="F3" s="14"/>
      <c r="G3" s="15"/>
    </row>
    <row r="4" spans="2:7" ht="9" customHeight="1">
      <c r="B4" s="16"/>
      <c r="C4" s="14"/>
      <c r="D4" s="14"/>
      <c r="E4" s="14"/>
      <c r="F4" s="14"/>
      <c r="G4" s="15"/>
    </row>
    <row r="5" spans="2:7" ht="15.75">
      <c r="B5" s="16"/>
      <c r="C5" s="17" t="s">
        <v>10</v>
      </c>
      <c r="D5" s="17"/>
      <c r="E5" s="17" t="s">
        <v>11</v>
      </c>
      <c r="F5" s="50" t="s">
        <v>13</v>
      </c>
      <c r="G5" s="15"/>
    </row>
    <row r="6" spans="2:7" ht="18">
      <c r="B6" s="40" t="s">
        <v>39</v>
      </c>
      <c r="C6" s="18">
        <v>2020</v>
      </c>
      <c r="D6" s="17"/>
      <c r="E6" s="79">
        <f>'Tabella 1 - DM 17-3-2020'!C14</f>
        <v>1777</v>
      </c>
      <c r="F6" s="49" t="str">
        <f>'Tabella 1 - DM 17-3-2020'!E15</f>
        <v>b</v>
      </c>
      <c r="G6" s="15"/>
    </row>
    <row r="7" spans="2:7" ht="7.5" customHeight="1">
      <c r="B7" s="16"/>
      <c r="C7" s="14"/>
      <c r="D7" s="14"/>
      <c r="E7" s="76"/>
      <c r="F7" s="14"/>
      <c r="G7" s="15"/>
    </row>
    <row r="8" spans="2:7" ht="15.75">
      <c r="B8" s="16"/>
      <c r="C8" s="17" t="s">
        <v>12</v>
      </c>
      <c r="D8" s="17"/>
      <c r="E8" s="17" t="s">
        <v>11</v>
      </c>
      <c r="F8" s="14"/>
      <c r="G8" s="15"/>
    </row>
    <row r="9" spans="2:7" ht="20.25">
      <c r="B9" s="40" t="s">
        <v>131</v>
      </c>
      <c r="C9" s="18">
        <f>C6</f>
        <v>2020</v>
      </c>
      <c r="D9" s="44" t="s">
        <v>40</v>
      </c>
      <c r="E9" s="19">
        <v>317546.41000000003</v>
      </c>
      <c r="F9" s="55" t="s">
        <v>52</v>
      </c>
      <c r="G9" s="15"/>
    </row>
    <row r="10" spans="2:7" ht="9" customHeight="1">
      <c r="B10" s="13"/>
      <c r="C10" s="14"/>
      <c r="D10" s="14"/>
      <c r="E10" s="14"/>
      <c r="F10" s="14"/>
      <c r="G10" s="15"/>
    </row>
    <row r="11" spans="2:7" ht="16.5" customHeight="1">
      <c r="B11" s="72" t="s">
        <v>129</v>
      </c>
      <c r="C11" s="14"/>
      <c r="D11" s="44" t="s">
        <v>143</v>
      </c>
      <c r="E11" s="70">
        <v>322344.92</v>
      </c>
      <c r="F11" s="14"/>
      <c r="G11" s="15"/>
    </row>
    <row r="12" spans="2:7" ht="9" customHeight="1">
      <c r="B12" s="13"/>
      <c r="C12" s="14"/>
      <c r="D12" s="14"/>
      <c r="E12" s="14"/>
      <c r="F12" s="14"/>
      <c r="G12" s="15"/>
    </row>
    <row r="13" spans="2:7" ht="15.75">
      <c r="B13" s="98" t="s">
        <v>130</v>
      </c>
      <c r="C13" s="18">
        <f>C9-2</f>
        <v>2018</v>
      </c>
      <c r="D13" s="17"/>
      <c r="E13" s="70">
        <v>1579885.49</v>
      </c>
      <c r="F13" s="14"/>
      <c r="G13" s="15"/>
    </row>
    <row r="14" spans="2:7" ht="15.75">
      <c r="B14" s="99"/>
      <c r="C14" s="18">
        <f>C9-1</f>
        <v>2019</v>
      </c>
      <c r="D14" s="17"/>
      <c r="E14" s="70">
        <v>1464585.92</v>
      </c>
      <c r="F14" s="14"/>
      <c r="G14" s="15"/>
    </row>
    <row r="15" spans="2:7" ht="15.75">
      <c r="B15" s="99"/>
      <c r="C15" s="18">
        <f>C9</f>
        <v>2020</v>
      </c>
      <c r="D15" s="17"/>
      <c r="E15" s="70">
        <v>1623998.81</v>
      </c>
      <c r="F15" s="14"/>
      <c r="G15" s="15"/>
    </row>
    <row r="16" spans="2:7" ht="9" customHeight="1">
      <c r="B16" s="16"/>
      <c r="C16" s="14"/>
      <c r="D16" s="14"/>
      <c r="E16" s="14"/>
      <c r="F16" s="14"/>
      <c r="G16" s="15"/>
    </row>
    <row r="17" spans="2:7" ht="15.75">
      <c r="B17" s="40" t="s">
        <v>41</v>
      </c>
      <c r="C17" s="14"/>
      <c r="D17" s="14"/>
      <c r="E17" s="19">
        <f>AVERAGE(E13:E15)</f>
        <v>1556156.7400000002</v>
      </c>
      <c r="F17" s="14"/>
      <c r="G17" s="15"/>
    </row>
    <row r="18" spans="2:7" ht="9" customHeight="1">
      <c r="B18" s="16"/>
      <c r="C18" s="14"/>
      <c r="D18" s="14"/>
      <c r="E18" s="14"/>
      <c r="F18" s="14"/>
      <c r="G18" s="15"/>
    </row>
    <row r="19" spans="2:7" ht="15.75">
      <c r="B19" s="40" t="s">
        <v>132</v>
      </c>
      <c r="C19" s="18">
        <f>C9</f>
        <v>2020</v>
      </c>
      <c r="D19" s="17"/>
      <c r="E19" s="70">
        <v>15000</v>
      </c>
      <c r="F19" s="14"/>
      <c r="G19" s="15"/>
    </row>
    <row r="20" spans="2:7" ht="9" customHeight="1">
      <c r="B20" s="16"/>
      <c r="C20" s="14"/>
      <c r="D20" s="14"/>
      <c r="E20" s="14"/>
      <c r="F20" s="14"/>
      <c r="G20" s="15"/>
    </row>
    <row r="21" spans="2:7" ht="20.25">
      <c r="B21" s="40" t="s">
        <v>36</v>
      </c>
      <c r="C21" s="14"/>
      <c r="D21" s="44" t="s">
        <v>133</v>
      </c>
      <c r="E21" s="19">
        <f>E17-E19</f>
        <v>1541156.7400000002</v>
      </c>
      <c r="F21" s="14"/>
      <c r="G21" s="15"/>
    </row>
    <row r="22" spans="2:7" ht="9" customHeight="1">
      <c r="B22" s="16"/>
      <c r="C22" s="14"/>
      <c r="D22" s="14"/>
      <c r="E22" s="14"/>
      <c r="F22" s="14"/>
      <c r="G22" s="15"/>
    </row>
    <row r="23" spans="2:7" ht="20.25">
      <c r="B23" s="40" t="s">
        <v>144</v>
      </c>
      <c r="C23" s="44"/>
      <c r="D23" s="44" t="s">
        <v>134</v>
      </c>
      <c r="F23" s="20">
        <f>E9/E21</f>
        <v>0.20604420157809517</v>
      </c>
      <c r="G23" s="15"/>
    </row>
    <row r="24" spans="2:7" ht="9" customHeight="1">
      <c r="B24" s="16"/>
      <c r="C24" s="17"/>
      <c r="D24" s="17"/>
      <c r="E24" s="14"/>
      <c r="F24" s="14"/>
      <c r="G24" s="15"/>
    </row>
    <row r="25" spans="2:7" ht="20.25">
      <c r="B25" s="40" t="s">
        <v>38</v>
      </c>
      <c r="C25" s="44"/>
      <c r="D25" s="44" t="s">
        <v>135</v>
      </c>
      <c r="F25" s="20">
        <f>'Tabella 1 - DM 17-3-2020'!D15</f>
        <v>0.286</v>
      </c>
      <c r="G25" s="45">
        <f>IF(E23&gt;E25,"ALT","")</f>
      </c>
    </row>
    <row r="26" spans="2:7" ht="9" customHeight="1">
      <c r="B26" s="16"/>
      <c r="C26" s="14"/>
      <c r="D26" s="14"/>
      <c r="E26" s="14"/>
      <c r="F26" s="14"/>
      <c r="G26" s="15"/>
    </row>
    <row r="27" spans="2:7" ht="19.5" customHeight="1">
      <c r="B27" s="48" t="s">
        <v>44</v>
      </c>
      <c r="C27" s="44"/>
      <c r="D27" s="44" t="s">
        <v>136</v>
      </c>
      <c r="E27" s="14"/>
      <c r="F27" s="20">
        <f>'Tabella 3 - DM 17-3-2020'!D15</f>
        <v>0.326</v>
      </c>
      <c r="G27" s="15"/>
    </row>
    <row r="28" spans="2:7" ht="9" customHeight="1">
      <c r="B28" s="16"/>
      <c r="C28" s="14"/>
      <c r="D28" s="14"/>
      <c r="E28" s="14"/>
      <c r="F28" s="14"/>
      <c r="G28" s="15"/>
    </row>
    <row r="29" spans="2:7" ht="9" customHeight="1">
      <c r="B29" s="16"/>
      <c r="C29" s="14"/>
      <c r="D29" s="14"/>
      <c r="E29" s="14"/>
      <c r="F29" s="14"/>
      <c r="G29" s="15"/>
    </row>
    <row r="30" spans="2:7" ht="20.25">
      <c r="B30" s="71" t="s">
        <v>139</v>
      </c>
      <c r="C30" s="44"/>
      <c r="D30" s="80" t="s">
        <v>137</v>
      </c>
      <c r="E30" s="41">
        <f>IF(F23&lt;F25,((E21*F25)-E9),"")</f>
        <v>123224.41764</v>
      </c>
      <c r="F30" s="14"/>
      <c r="G30" s="45"/>
    </row>
    <row r="31" spans="2:7" ht="9.75" customHeight="1">
      <c r="B31" s="16"/>
      <c r="C31" s="44"/>
      <c r="D31" s="80"/>
      <c r="E31" s="14"/>
      <c r="F31" s="14"/>
      <c r="G31" s="15"/>
    </row>
    <row r="32" spans="2:7" ht="20.25">
      <c r="B32" s="71" t="s">
        <v>152</v>
      </c>
      <c r="C32" s="80"/>
      <c r="D32" s="80" t="s">
        <v>153</v>
      </c>
      <c r="E32" s="81">
        <f>E9+E30</f>
        <v>440770.82764000003</v>
      </c>
      <c r="G32" s="45"/>
    </row>
    <row r="33" spans="2:7" ht="9.75" customHeight="1">
      <c r="B33" s="16"/>
      <c r="C33" s="44"/>
      <c r="D33" s="80"/>
      <c r="E33" s="14"/>
      <c r="F33" s="14"/>
      <c r="G33" s="15"/>
    </row>
    <row r="34" spans="2:7" ht="21.75" customHeight="1">
      <c r="B34" s="71" t="s">
        <v>140</v>
      </c>
      <c r="C34" s="44"/>
      <c r="D34" s="80" t="s">
        <v>138</v>
      </c>
      <c r="E34" s="41">
        <f>IF(F23&gt;F25,(E11),"")</f>
      </c>
      <c r="F34" s="14"/>
      <c r="G34" s="15"/>
    </row>
    <row r="35" spans="2:7" ht="9.75" customHeight="1">
      <c r="B35" s="16"/>
      <c r="C35" s="14"/>
      <c r="E35" s="14"/>
      <c r="F35" s="14"/>
      <c r="G35" s="15"/>
    </row>
    <row r="36" spans="2:7" ht="20.25">
      <c r="B36" s="71" t="s">
        <v>141</v>
      </c>
      <c r="C36" s="35">
        <f>C3</f>
        <v>2022</v>
      </c>
      <c r="D36" s="80" t="s">
        <v>142</v>
      </c>
      <c r="F36" s="20">
        <v>0.33</v>
      </c>
      <c r="G36" s="15"/>
    </row>
    <row r="37" spans="2:7" ht="9" customHeight="1">
      <c r="B37" s="16"/>
      <c r="C37" s="14"/>
      <c r="D37" s="80"/>
      <c r="E37" s="14"/>
      <c r="F37" s="14"/>
      <c r="G37" s="15"/>
    </row>
    <row r="38" spans="2:7" ht="20.25">
      <c r="B38" s="71" t="s">
        <v>156</v>
      </c>
      <c r="C38" s="44"/>
      <c r="D38" s="80" t="s">
        <v>51</v>
      </c>
      <c r="E38" s="77">
        <f>IF(E30="","",(E11*F36))</f>
        <v>106373.8236</v>
      </c>
      <c r="F38" s="14"/>
      <c r="G38" s="45"/>
    </row>
    <row r="39" spans="2:7" ht="7.5" customHeight="1">
      <c r="B39" s="16"/>
      <c r="C39" s="14"/>
      <c r="E39" s="14"/>
      <c r="F39" s="14"/>
      <c r="G39" s="15"/>
    </row>
    <row r="40" spans="2:7" ht="20.25">
      <c r="B40" s="71" t="s">
        <v>146</v>
      </c>
      <c r="C40" s="44"/>
      <c r="D40" s="80" t="s">
        <v>52</v>
      </c>
      <c r="E40" s="77">
        <f>'Resti assunzionali'!G10</f>
        <v>0</v>
      </c>
      <c r="F40" s="14"/>
      <c r="G40" s="15"/>
    </row>
    <row r="41" spans="2:7" ht="7.5" customHeight="1">
      <c r="B41" s="16"/>
      <c r="C41" s="14"/>
      <c r="E41" s="14"/>
      <c r="F41" s="14"/>
      <c r="G41" s="15"/>
    </row>
    <row r="42" spans="2:7" ht="20.25">
      <c r="B42" s="72" t="s">
        <v>147</v>
      </c>
      <c r="C42" s="44"/>
      <c r="D42" s="80" t="s">
        <v>145</v>
      </c>
      <c r="E42" s="84">
        <f>IF(E40&gt;E38,E40,E38)</f>
        <v>106373.8236</v>
      </c>
      <c r="F42" s="14"/>
      <c r="G42" s="15"/>
    </row>
    <row r="43" spans="2:7" ht="9" customHeight="1">
      <c r="B43" s="16"/>
      <c r="C43" s="14"/>
      <c r="E43" s="14"/>
      <c r="F43" s="14"/>
      <c r="G43" s="15"/>
    </row>
    <row r="44" spans="2:7" ht="20.25">
      <c r="B44" s="71" t="s">
        <v>157</v>
      </c>
      <c r="C44" s="80"/>
      <c r="D44" s="80" t="s">
        <v>154</v>
      </c>
      <c r="E44" s="81">
        <f>E11+E42</f>
        <v>428718.7436</v>
      </c>
      <c r="G44" s="15"/>
    </row>
    <row r="45" spans="2:7" ht="9" customHeight="1">
      <c r="B45" s="16"/>
      <c r="C45" s="14"/>
      <c r="E45" s="14"/>
      <c r="F45" s="14"/>
      <c r="G45" s="15"/>
    </row>
    <row r="46" spans="2:7" ht="20.25">
      <c r="B46" s="71" t="s">
        <v>158</v>
      </c>
      <c r="C46" s="44"/>
      <c r="D46" s="80" t="s">
        <v>148</v>
      </c>
      <c r="E46" s="77">
        <f>IF(E44&lt;E32,E44,E32)</f>
        <v>428718.7436</v>
      </c>
      <c r="F46" s="14"/>
      <c r="G46" s="15"/>
    </row>
    <row r="47" spans="2:7" ht="9" customHeight="1" thickBot="1">
      <c r="B47" s="16"/>
      <c r="C47" s="14"/>
      <c r="E47" s="14"/>
      <c r="F47" s="14"/>
      <c r="G47" s="15"/>
    </row>
    <row r="48" spans="2:7" ht="21" customHeight="1" thickBot="1">
      <c r="B48" s="42" t="s">
        <v>43</v>
      </c>
      <c r="C48" s="78">
        <f>C3</f>
        <v>2022</v>
      </c>
      <c r="D48" s="83" t="s">
        <v>149</v>
      </c>
      <c r="E48" s="43">
        <f>IF(E30="",E11,(E46))</f>
        <v>428718.7436</v>
      </c>
      <c r="F48" s="54"/>
      <c r="G48" s="21"/>
    </row>
    <row r="50" ht="18">
      <c r="B50" s="82" t="s">
        <v>42</v>
      </c>
    </row>
    <row r="51" ht="15.75">
      <c r="B51" s="46" t="s">
        <v>150</v>
      </c>
    </row>
    <row r="52" ht="15.75">
      <c r="B52" s="46" t="s">
        <v>151</v>
      </c>
    </row>
    <row r="53" ht="15.75">
      <c r="B53" s="46" t="s">
        <v>155</v>
      </c>
    </row>
    <row r="54" ht="15.75">
      <c r="B54" s="46"/>
    </row>
    <row r="55" ht="15.75">
      <c r="B55" s="46"/>
    </row>
  </sheetData>
  <sheetProtection/>
  <mergeCells count="1">
    <mergeCell ref="B13:B15"/>
  </mergeCells>
  <printOptions/>
  <pageMargins left="0.7" right="0.7" top="0.75" bottom="0.75" header="0.3" footer="0.3"/>
  <pageSetup orientation="landscape" paperSize="9" scale="60"/>
  <headerFooter>
    <oddHeader>&amp;C&amp;"Calibri (Corpo),Grassetto"&amp;16
PROSPETTO DI CALCOLO SPESE DI PERSONALE AI SENSI DEL D.M. 17 MARZO 2020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E15"/>
  <sheetViews>
    <sheetView showGridLines="0" zoomScale="195" zoomScaleNormal="195" zoomScalePageLayoutView="0" workbookViewId="0" topLeftCell="A1">
      <selection activeCell="B14" sqref="B14"/>
    </sheetView>
  </sheetViews>
  <sheetFormatPr defaultColWidth="10.75390625" defaultRowHeight="15.75"/>
  <cols>
    <col min="1" max="1" width="1.75390625" style="22" customWidth="1"/>
    <col min="2" max="2" width="15.25390625" style="22" customWidth="1"/>
    <col min="3" max="3" width="17.00390625" style="22" customWidth="1"/>
    <col min="4" max="4" width="17.25390625" style="22" customWidth="1"/>
    <col min="5" max="5" width="8.75390625" style="22" customWidth="1"/>
    <col min="6" max="16384" width="10.75390625" style="22" customWidth="1"/>
  </cols>
  <sheetData>
    <row r="1" ht="9" customHeight="1" thickBot="1"/>
    <row r="2" spans="2:4" ht="16.5" thickBot="1">
      <c r="B2" s="100" t="s">
        <v>0</v>
      </c>
      <c r="C2" s="101"/>
      <c r="D2" s="27"/>
    </row>
    <row r="3" spans="2:5" ht="15">
      <c r="B3" s="28" t="s">
        <v>2</v>
      </c>
      <c r="C3" s="28" t="s">
        <v>3</v>
      </c>
      <c r="D3" s="29" t="s">
        <v>1</v>
      </c>
      <c r="E3" s="29" t="s">
        <v>13</v>
      </c>
    </row>
    <row r="4" spans="2:5" ht="15.75">
      <c r="B4" s="30">
        <v>0</v>
      </c>
      <c r="C4" s="30">
        <v>999</v>
      </c>
      <c r="D4" s="31">
        <v>0.295</v>
      </c>
      <c r="E4" s="32" t="s">
        <v>14</v>
      </c>
    </row>
    <row r="5" spans="2:5" ht="15.75">
      <c r="B5" s="30">
        <v>1000</v>
      </c>
      <c r="C5" s="30">
        <v>1999</v>
      </c>
      <c r="D5" s="31">
        <v>0.286</v>
      </c>
      <c r="E5" s="32" t="s">
        <v>15</v>
      </c>
    </row>
    <row r="6" spans="2:5" ht="15.75">
      <c r="B6" s="30">
        <v>2000</v>
      </c>
      <c r="C6" s="30">
        <v>2999</v>
      </c>
      <c r="D6" s="31">
        <v>0.276</v>
      </c>
      <c r="E6" s="32" t="s">
        <v>16</v>
      </c>
    </row>
    <row r="7" spans="2:5" ht="15.75">
      <c r="B7" s="30">
        <v>3000</v>
      </c>
      <c r="C7" s="30">
        <v>4999</v>
      </c>
      <c r="D7" s="31">
        <v>0.272</v>
      </c>
      <c r="E7" s="32" t="s">
        <v>17</v>
      </c>
    </row>
    <row r="8" spans="2:5" ht="15.75">
      <c r="B8" s="30">
        <v>5000</v>
      </c>
      <c r="C8" s="30">
        <v>9999</v>
      </c>
      <c r="D8" s="31">
        <v>0.269</v>
      </c>
      <c r="E8" s="32" t="s">
        <v>18</v>
      </c>
    </row>
    <row r="9" spans="2:5" ht="15.75">
      <c r="B9" s="30">
        <v>10000</v>
      </c>
      <c r="C9" s="30">
        <v>59999</v>
      </c>
      <c r="D9" s="31">
        <v>0.27</v>
      </c>
      <c r="E9" s="32" t="s">
        <v>19</v>
      </c>
    </row>
    <row r="10" spans="2:5" ht="15.75">
      <c r="B10" s="30">
        <v>60000</v>
      </c>
      <c r="C10" s="30">
        <v>249999</v>
      </c>
      <c r="D10" s="31">
        <v>0.276</v>
      </c>
      <c r="E10" s="32" t="s">
        <v>20</v>
      </c>
    </row>
    <row r="11" spans="2:5" ht="15.75">
      <c r="B11" s="30">
        <v>250000</v>
      </c>
      <c r="C11" s="30">
        <v>1499999</v>
      </c>
      <c r="D11" s="31">
        <v>0.288</v>
      </c>
      <c r="E11" s="32" t="s">
        <v>21</v>
      </c>
    </row>
    <row r="12" spans="2:5" ht="15.75">
      <c r="B12" s="30">
        <v>1500000</v>
      </c>
      <c r="C12" s="30">
        <v>50000000</v>
      </c>
      <c r="D12" s="31">
        <v>0.253</v>
      </c>
      <c r="E12" s="32" t="s">
        <v>22</v>
      </c>
    </row>
    <row r="13" spans="2:4" ht="15">
      <c r="B13" s="33" t="s">
        <v>23</v>
      </c>
      <c r="C13" s="34" t="s">
        <v>45</v>
      </c>
      <c r="D13" s="29"/>
    </row>
    <row r="14" spans="2:3" ht="15.75">
      <c r="B14" s="52">
        <v>2020</v>
      </c>
      <c r="C14" s="51">
        <v>1777</v>
      </c>
    </row>
    <row r="15" spans="3:5" ht="15.75">
      <c r="C15" s="37" t="s">
        <v>1</v>
      </c>
      <c r="D15" s="38">
        <f>VLOOKUP(C14,B4:E12,3,TRUE)</f>
        <v>0.286</v>
      </c>
      <c r="E15" s="38" t="str">
        <f>VLOOKUP(C14,B4:E12,4,TRUE)</f>
        <v>b</v>
      </c>
    </row>
  </sheetData>
  <sheetProtection/>
  <mergeCells count="1">
    <mergeCell ref="B2:C2"/>
  </mergeCells>
  <printOptions/>
  <pageMargins left="0.7" right="0.7" top="0.75" bottom="0.75" header="0.3" footer="0.3"/>
  <pageSetup orientation="landscape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B2:H15"/>
  <sheetViews>
    <sheetView showGridLines="0" zoomScale="201" zoomScaleNormal="201" zoomScalePageLayoutView="0" workbookViewId="0" topLeftCell="A1">
      <selection activeCell="F5" sqref="F5"/>
    </sheetView>
  </sheetViews>
  <sheetFormatPr defaultColWidth="10.75390625" defaultRowHeight="15.75"/>
  <cols>
    <col min="1" max="1" width="1.75390625" style="22" customWidth="1"/>
    <col min="2" max="2" width="15.25390625" style="22" customWidth="1"/>
    <col min="3" max="3" width="15.75390625" style="22" customWidth="1"/>
    <col min="4" max="4" width="10.75390625" style="22" customWidth="1"/>
    <col min="5" max="16384" width="10.75390625" style="22" customWidth="1"/>
  </cols>
  <sheetData>
    <row r="1" ht="9" customHeight="1" thickBot="1"/>
    <row r="2" spans="2:8" ht="16.5" thickBot="1">
      <c r="B2" s="100" t="s">
        <v>0</v>
      </c>
      <c r="C2" s="101"/>
      <c r="D2" s="102" t="s">
        <v>9</v>
      </c>
      <c r="E2" s="103"/>
      <c r="F2" s="103"/>
      <c r="G2" s="103"/>
      <c r="H2" s="103"/>
    </row>
    <row r="3" spans="2:8" ht="15">
      <c r="B3" s="28" t="s">
        <v>2</v>
      </c>
      <c r="C3" s="28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</row>
    <row r="4" spans="2:8" ht="15.75">
      <c r="B4" s="30">
        <v>0</v>
      </c>
      <c r="C4" s="30">
        <v>999</v>
      </c>
      <c r="D4" s="31">
        <v>0.23</v>
      </c>
      <c r="E4" s="31">
        <v>0.29</v>
      </c>
      <c r="F4" s="31">
        <v>0.33</v>
      </c>
      <c r="G4" s="31">
        <v>0.34</v>
      </c>
      <c r="H4" s="31">
        <v>0.35</v>
      </c>
    </row>
    <row r="5" spans="2:8" ht="15.75">
      <c r="B5" s="30">
        <v>1000</v>
      </c>
      <c r="C5" s="30">
        <v>1999</v>
      </c>
      <c r="D5" s="31">
        <v>0.23</v>
      </c>
      <c r="E5" s="31">
        <v>0.29</v>
      </c>
      <c r="F5" s="31">
        <v>0.33</v>
      </c>
      <c r="G5" s="31">
        <v>0.34</v>
      </c>
      <c r="H5" s="31">
        <v>0.35</v>
      </c>
    </row>
    <row r="6" spans="2:8" ht="15.75">
      <c r="B6" s="30">
        <v>2000</v>
      </c>
      <c r="C6" s="30">
        <v>2999</v>
      </c>
      <c r="D6" s="31">
        <v>0.2</v>
      </c>
      <c r="E6" s="31">
        <v>0.25</v>
      </c>
      <c r="F6" s="31">
        <v>0.28</v>
      </c>
      <c r="G6" s="31">
        <v>0.29</v>
      </c>
      <c r="H6" s="31">
        <v>0.3</v>
      </c>
    </row>
    <row r="7" spans="2:8" ht="15.75">
      <c r="B7" s="30">
        <v>3000</v>
      </c>
      <c r="C7" s="30">
        <v>4999</v>
      </c>
      <c r="D7" s="31">
        <v>0.19</v>
      </c>
      <c r="E7" s="31">
        <v>0.24</v>
      </c>
      <c r="F7" s="31">
        <v>0.26</v>
      </c>
      <c r="G7" s="31">
        <v>0.27</v>
      </c>
      <c r="H7" s="31">
        <v>0.28</v>
      </c>
    </row>
    <row r="8" spans="2:8" ht="15.75">
      <c r="B8" s="30">
        <v>5000</v>
      </c>
      <c r="C8" s="30">
        <v>9999</v>
      </c>
      <c r="D8" s="31">
        <v>0.17</v>
      </c>
      <c r="E8" s="31">
        <v>0.21</v>
      </c>
      <c r="F8" s="31">
        <v>0.24</v>
      </c>
      <c r="G8" s="31">
        <v>0.25</v>
      </c>
      <c r="H8" s="31">
        <v>0.26</v>
      </c>
    </row>
    <row r="9" spans="2:8" ht="15.75">
      <c r="B9" s="30">
        <v>10000</v>
      </c>
      <c r="C9" s="30">
        <v>59999</v>
      </c>
      <c r="D9" s="31">
        <v>0.09</v>
      </c>
      <c r="E9" s="31">
        <v>0.16</v>
      </c>
      <c r="F9" s="31">
        <v>0.19</v>
      </c>
      <c r="G9" s="31">
        <v>0.21</v>
      </c>
      <c r="H9" s="31">
        <v>0.22</v>
      </c>
    </row>
    <row r="10" spans="2:8" ht="15.75">
      <c r="B10" s="30">
        <v>60000</v>
      </c>
      <c r="C10" s="30">
        <v>249999</v>
      </c>
      <c r="D10" s="31">
        <v>0.07</v>
      </c>
      <c r="E10" s="31">
        <v>0.12</v>
      </c>
      <c r="F10" s="31">
        <v>0.14</v>
      </c>
      <c r="G10" s="31">
        <v>0.15</v>
      </c>
      <c r="H10" s="31">
        <v>0.16</v>
      </c>
    </row>
    <row r="11" spans="2:8" ht="15.75">
      <c r="B11" s="30">
        <v>250000</v>
      </c>
      <c r="C11" s="30">
        <v>1499999</v>
      </c>
      <c r="D11" s="31">
        <v>0.03</v>
      </c>
      <c r="E11" s="31">
        <v>0.06</v>
      </c>
      <c r="F11" s="31">
        <v>0.08</v>
      </c>
      <c r="G11" s="31">
        <v>0.09</v>
      </c>
      <c r="H11" s="31">
        <v>0.1</v>
      </c>
    </row>
    <row r="12" spans="2:8" ht="15.75">
      <c r="B12" s="30">
        <v>1500000</v>
      </c>
      <c r="C12" s="30">
        <v>50000000</v>
      </c>
      <c r="D12" s="31">
        <v>0.015</v>
      </c>
      <c r="E12" s="31">
        <v>0.03</v>
      </c>
      <c r="F12" s="31">
        <v>0.04</v>
      </c>
      <c r="G12" s="31">
        <v>0.045</v>
      </c>
      <c r="H12" s="31">
        <v>0.05</v>
      </c>
    </row>
    <row r="13" spans="2:8" ht="15">
      <c r="B13" s="33" t="s">
        <v>23</v>
      </c>
      <c r="C13" s="34"/>
      <c r="D13" s="29"/>
      <c r="E13" s="29"/>
      <c r="F13" s="29"/>
      <c r="G13" s="29"/>
      <c r="H13" s="29"/>
    </row>
    <row r="14" spans="2:3" ht="15.75">
      <c r="B14" s="35">
        <f>'Dati e calcoli'!C6</f>
        <v>2020</v>
      </c>
      <c r="C14" s="36">
        <f>'Dati e calcoli'!E6</f>
        <v>1777</v>
      </c>
    </row>
    <row r="15" spans="3:8" ht="15.75">
      <c r="C15" s="37" t="s">
        <v>9</v>
      </c>
      <c r="D15" s="38">
        <f>VLOOKUP(C14,B4:H12,3,TRUE)</f>
        <v>0.23</v>
      </c>
      <c r="E15" s="38">
        <f>VLOOKUP(C14,B4:H12,4,TRUE)</f>
        <v>0.29</v>
      </c>
      <c r="F15" s="38">
        <f>VLOOKUP(C14,B4:H12,5,TRUE)</f>
        <v>0.33</v>
      </c>
      <c r="G15" s="38">
        <f>VLOOKUP(C14,B4:H12,6,TRUE)</f>
        <v>0.34</v>
      </c>
      <c r="H15" s="38">
        <f>VLOOKUP(C14,B4:H12,7,TRUE)</f>
        <v>0.35</v>
      </c>
    </row>
  </sheetData>
  <sheetProtection/>
  <mergeCells count="2">
    <mergeCell ref="B2:C2"/>
    <mergeCell ref="D2:H2"/>
  </mergeCells>
  <printOptions/>
  <pageMargins left="0.7" right="0.7" top="0.75" bottom="0.75" header="0.3" footer="0.3"/>
  <pageSetup orientation="landscape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dimension ref="B2:E15"/>
  <sheetViews>
    <sheetView showGridLines="0" zoomScale="232" zoomScaleNormal="232" zoomScalePageLayoutView="0" workbookViewId="0" topLeftCell="A1">
      <selection activeCell="D16" sqref="D16"/>
    </sheetView>
  </sheetViews>
  <sheetFormatPr defaultColWidth="10.75390625" defaultRowHeight="15.75"/>
  <cols>
    <col min="1" max="1" width="1.75390625" style="22" customWidth="1"/>
    <col min="2" max="2" width="15.25390625" style="22" customWidth="1"/>
    <col min="3" max="3" width="17.25390625" style="22" customWidth="1"/>
    <col min="4" max="4" width="19.25390625" style="22" customWidth="1"/>
    <col min="5" max="5" width="10.25390625" style="22" customWidth="1"/>
    <col min="6" max="16384" width="10.75390625" style="22" customWidth="1"/>
  </cols>
  <sheetData>
    <row r="1" ht="9" customHeight="1" thickBot="1"/>
    <row r="2" spans="2:4" ht="16.5" thickBot="1">
      <c r="B2" s="100" t="s">
        <v>0</v>
      </c>
      <c r="C2" s="101"/>
      <c r="D2" s="27"/>
    </row>
    <row r="3" spans="2:5" ht="15">
      <c r="B3" s="28" t="s">
        <v>2</v>
      </c>
      <c r="C3" s="28" t="s">
        <v>3</v>
      </c>
      <c r="D3" s="29" t="s">
        <v>1</v>
      </c>
      <c r="E3" s="29" t="s">
        <v>13</v>
      </c>
    </row>
    <row r="4" spans="2:5" ht="15.75">
      <c r="B4" s="30">
        <v>0</v>
      </c>
      <c r="C4" s="30">
        <v>999</v>
      </c>
      <c r="D4" s="31">
        <v>0.335</v>
      </c>
      <c r="E4" s="32" t="s">
        <v>14</v>
      </c>
    </row>
    <row r="5" spans="2:5" ht="15.75">
      <c r="B5" s="30">
        <v>1000</v>
      </c>
      <c r="C5" s="30">
        <v>1999</v>
      </c>
      <c r="D5" s="31">
        <v>0.326</v>
      </c>
      <c r="E5" s="32" t="s">
        <v>15</v>
      </c>
    </row>
    <row r="6" spans="2:5" ht="15.75">
      <c r="B6" s="30">
        <v>2000</v>
      </c>
      <c r="C6" s="30">
        <v>2999</v>
      </c>
      <c r="D6" s="31">
        <v>0.316</v>
      </c>
      <c r="E6" s="32" t="s">
        <v>16</v>
      </c>
    </row>
    <row r="7" spans="2:5" ht="15.75">
      <c r="B7" s="30">
        <v>3000</v>
      </c>
      <c r="C7" s="30">
        <v>4999</v>
      </c>
      <c r="D7" s="31">
        <v>0.312</v>
      </c>
      <c r="E7" s="32" t="s">
        <v>17</v>
      </c>
    </row>
    <row r="8" spans="2:5" ht="15.75">
      <c r="B8" s="30">
        <v>5000</v>
      </c>
      <c r="C8" s="30">
        <v>9999</v>
      </c>
      <c r="D8" s="31">
        <v>0.309</v>
      </c>
      <c r="E8" s="32" t="s">
        <v>18</v>
      </c>
    </row>
    <row r="9" spans="2:5" ht="15.75">
      <c r="B9" s="30">
        <v>10000</v>
      </c>
      <c r="C9" s="30">
        <v>59999</v>
      </c>
      <c r="D9" s="31">
        <v>0.31</v>
      </c>
      <c r="E9" s="32" t="s">
        <v>19</v>
      </c>
    </row>
    <row r="10" spans="2:5" ht="15.75">
      <c r="B10" s="30">
        <v>60000</v>
      </c>
      <c r="C10" s="30">
        <v>249999</v>
      </c>
      <c r="D10" s="31">
        <v>0.316</v>
      </c>
      <c r="E10" s="32" t="s">
        <v>20</v>
      </c>
    </row>
    <row r="11" spans="2:5" ht="15.75">
      <c r="B11" s="30">
        <v>250000</v>
      </c>
      <c r="C11" s="30">
        <v>1499999</v>
      </c>
      <c r="D11" s="31">
        <v>0.328</v>
      </c>
      <c r="E11" s="32" t="s">
        <v>21</v>
      </c>
    </row>
    <row r="12" spans="2:5" ht="15.75">
      <c r="B12" s="30">
        <v>1500000</v>
      </c>
      <c r="C12" s="30">
        <v>50000000</v>
      </c>
      <c r="D12" s="31">
        <v>0.293</v>
      </c>
      <c r="E12" s="32" t="s">
        <v>22</v>
      </c>
    </row>
    <row r="13" spans="2:4" ht="15">
      <c r="B13" s="33" t="s">
        <v>23</v>
      </c>
      <c r="C13" s="34"/>
      <c r="D13" s="29"/>
    </row>
    <row r="14" spans="2:3" ht="15.75">
      <c r="B14" s="35">
        <f>'Dati e calcoli'!C6</f>
        <v>2020</v>
      </c>
      <c r="C14" s="36">
        <f>'Dati e calcoli'!E6</f>
        <v>1777</v>
      </c>
    </row>
    <row r="15" spans="3:5" ht="15.75">
      <c r="C15" s="37" t="s">
        <v>1</v>
      </c>
      <c r="D15" s="38">
        <f>VLOOKUP(C14,B4:D12,3,TRUE)</f>
        <v>0.326</v>
      </c>
      <c r="E15" s="38" t="str">
        <f>VLOOKUP(C14,B4:E12,4,TRUE)</f>
        <v>b</v>
      </c>
    </row>
  </sheetData>
  <sheetProtection/>
  <mergeCells count="1">
    <mergeCell ref="B2:C2"/>
  </mergeCells>
  <printOptions/>
  <pageMargins left="0.7" right="0.7" top="0.75" bottom="0.75" header="0.3" footer="0.3"/>
  <pageSetup orientation="landscape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Massimo Monteverdi</dc:creator>
  <cp:keywords/>
  <dc:description/>
  <cp:lastModifiedBy>Anagrafe</cp:lastModifiedBy>
  <cp:lastPrinted>2021-02-16T13:30:45Z</cp:lastPrinted>
  <dcterms:created xsi:type="dcterms:W3CDTF">2019-12-17T17:17:49Z</dcterms:created>
  <dcterms:modified xsi:type="dcterms:W3CDTF">2022-01-27T13:43:45Z</dcterms:modified>
  <cp:category/>
  <cp:version/>
  <cp:contentType/>
  <cp:contentStatus/>
</cp:coreProperties>
</file>